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armen.vilcea\Desktop\site\DECO\integrare\"/>
    </mc:Choice>
  </mc:AlternateContent>
  <bookViews>
    <workbookView xWindow="0" yWindow="0" windowWidth="28800" windowHeight="11535"/>
  </bookViews>
  <sheets>
    <sheet name="Apeluri PC trim IV 2023" sheetId="16" r:id="rId1"/>
    <sheet name="Centralizator 2023" sheetId="5" state="hidden" r:id="rId2"/>
    <sheet name="Sheet1Pivot chart 0" sheetId="11" state="hidden" r:id="rId3"/>
    <sheet name="Sheet9" sheetId="10" state="hidden" r:id="rId4"/>
  </sheets>
  <definedNames>
    <definedName name="_xlnm._FilterDatabase" localSheetId="0" hidden="1">'Apeluri PC trim IV 2023'!$B$6:$P$59</definedName>
    <definedName name="_xlnm.Print_Titles" localSheetId="0">'Apeluri PC trim IV 2023'!$6:$6</definedName>
  </definedNames>
  <calcPr calcId="152511"/>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16" l="1"/>
  <c r="J54" i="16"/>
  <c r="K54" i="16" s="1"/>
  <c r="K42" i="16" l="1"/>
  <c r="J42" i="16"/>
  <c r="E17" i="10" l="1"/>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<sst xmlns="http://schemas.openxmlformats.org/spreadsheetml/2006/main" count="691" uniqueCount="266">
  <si>
    <t>Domeniu</t>
  </si>
  <si>
    <t>Denumire apel de finanțare</t>
  </si>
  <si>
    <t>Obiectivele apelului de finanțare</t>
  </si>
  <si>
    <t>Program</t>
  </si>
  <si>
    <t>Educație</t>
  </si>
  <si>
    <t>IMM și antreprenoriat</t>
  </si>
  <si>
    <t>Cercetare, dezvoltare, inovare</t>
  </si>
  <si>
    <t>Digitalizare</t>
  </si>
  <si>
    <t xml:space="preserve">Infrastructura de transport </t>
  </si>
  <si>
    <t>Mobilitate urbană</t>
  </si>
  <si>
    <t>Obiectivul de politică sau obiectivul specific vizat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</si>
  <si>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</si>
  <si>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</si>
  <si>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</si>
  <si>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</si>
  <si>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</si>
  <si>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</si>
  <si>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</si>
  <si>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 xml:space="preserve">TOTAL </t>
  </si>
  <si>
    <t>PR S</t>
  </si>
  <si>
    <t>FEDR</t>
  </si>
  <si>
    <t>OP 4, OS 4.2</t>
  </si>
  <si>
    <t>LDR</t>
  </si>
  <si>
    <t>FSE+</t>
  </si>
  <si>
    <t xml:space="preserve">Regiunea Sud-Est 
</t>
  </si>
  <si>
    <t>Microîntreprinderi din mediul urban</t>
  </si>
  <si>
    <t>Capital uman pentru piața muncii</t>
  </si>
  <si>
    <t xml:space="preserve">Managementul riscurilor și dezastrelor </t>
  </si>
  <si>
    <t xml:space="preserve">Sprijin pentru proiecte de CDI pentru consortii tematice intre parteneri publici- privati  în cadrul Acțiunii 1.1 </t>
  </si>
  <si>
    <t xml:space="preserve">Creșterea gradului de colaborare public-privat (organizațiile de cercetare și IMM)
</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</si>
  <si>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</si>
  <si>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</si>
  <si>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</si>
  <si>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TOTAL PR </t>
  </si>
  <si>
    <t>LDR+MDR</t>
  </si>
  <si>
    <t>MDR</t>
  </si>
  <si>
    <t>Furnizarea de măsuri active în pachete de servicii integrate</t>
  </si>
  <si>
    <t>Combaterea sărăciei</t>
  </si>
  <si>
    <t xml:space="preserve">FSE +(K) + FEDR d (iii) </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</si>
  <si>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</si>
  <si>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</si>
  <si>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PDD</t>
  </si>
  <si>
    <t>ADI prin Consiliile Județene/Primăria Municipiului Bucureşti/primăriile de sector/MMAP (inclusiv în parteneriat cu alți actori din sector)</t>
  </si>
  <si>
    <t>măsuri pentru producere energie din surse de energie regenerabilă</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</si>
  <si>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</si>
  <si>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</si>
  <si>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</si>
  <si>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</si>
  <si>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</si>
  <si>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</si>
  <si>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</si>
  <si>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</si>
  <si>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</si>
  <si>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</si>
  <si>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</si>
  <si>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</si>
  <si>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</si>
  <si>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</si>
  <si>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</si>
  <si>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</si>
  <si>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</si>
  <si>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</si>
  <si>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</si>
  <si>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</si>
  <si>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RO- Intreg teriroriul</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</si>
  <si>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</si>
  <si>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</si>
  <si>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</si>
  <si>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</si>
  <si>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</si>
  <si>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</si>
  <si>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</si>
  <si>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</si>
  <si>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</si>
  <si>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UAT municipii reședință de județ</t>
  </si>
  <si>
    <t>OP 1, OS 1.1</t>
  </si>
  <si>
    <t>OP 1, OS 1.3</t>
  </si>
  <si>
    <t>OP 2, OS 2.1</t>
  </si>
  <si>
    <t>OP 2, OS 2.4</t>
  </si>
  <si>
    <t>UAT județ, UAT municipii, UAT orașe, UAT comune, Autorități publice centrale și și institutii publice aferente acestora, Instituții de învățământ de stat</t>
  </si>
  <si>
    <t>UAT județ, pateneriarit UAT județ cu UAT comune</t>
  </si>
  <si>
    <t>Biodiversitate</t>
  </si>
  <si>
    <t>OP 2, OS 2.7</t>
  </si>
  <si>
    <t xml:space="preserve">UAT municipii reședință de județ </t>
  </si>
  <si>
    <t>UAT municipii</t>
  </si>
  <si>
    <t>UAT orașe</t>
  </si>
  <si>
    <t>OP 2, OS 2.8</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</si>
  <si>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</si>
  <si>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</si>
  <si>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Instituții de învățământ superior de stat</t>
  </si>
  <si>
    <t>OP 4, OS 4.6</t>
  </si>
  <si>
    <t>Furnizori de FPC, dezvoltare de competențe transversale/Furnizori de servicii de stimulare a ocupării forței de muncă</t>
  </si>
  <si>
    <t>UAT judet/UAT municipii / UAT orase in parteneriat cu furnizorii de servicii si ONG</t>
  </si>
  <si>
    <t>FEDR+FSE+</t>
  </si>
  <si>
    <t>Sănătate</t>
  </si>
  <si>
    <t>acoperire nationala</t>
  </si>
  <si>
    <t>FEDR - Investiții ambulatorii obstetrică ginecologie</t>
  </si>
  <si>
    <t xml:space="preserve">Autoritate de Management </t>
  </si>
  <si>
    <t xml:space="preserve">ADR Sud-Est - AM PR Sud-Est </t>
  </si>
  <si>
    <t xml:space="preserve">Competitiv
OIS Sănătatea mamei
</t>
  </si>
  <si>
    <t>IMM,  Organizații de cercetare (instituții de învatamant superior/institute/centre de cercetare)</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</si>
  <si>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</si>
  <si>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</si>
  <si>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</si>
  <si>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</si>
  <si>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 xml:space="preserve">Programul Incluziune si Demnitate Sociala </t>
  </si>
  <si>
    <t>FSE+ Screening cancer colorectal</t>
  </si>
  <si>
    <t>FSE+ Screening hepatite</t>
  </si>
  <si>
    <t>dezvoltare capacitate program</t>
  </si>
  <si>
    <t>Programul Regional Sud - Est</t>
  </si>
  <si>
    <t>Programul Sănătate</t>
  </si>
  <si>
    <t>MIPE - AM PS</t>
  </si>
  <si>
    <t xml:space="preserve">Programul Crestere Inteligenta, Digitalizare si Instrumente Financiare   </t>
  </si>
  <si>
    <t>MIPE - AM PDD</t>
  </si>
  <si>
    <t>Autorități publice locale / UAT-uri în raza cărora există potenţial de utilizare a resurselor de energie regenerabile de tip geotermal sau biomasă/biogaz</t>
  </si>
  <si>
    <t>Programul Transport</t>
  </si>
  <si>
    <t>LDR, inclusiv ITI</t>
  </si>
  <si>
    <t>trim 4/2023</t>
  </si>
  <si>
    <t>trim 1/2024</t>
  </si>
  <si>
    <t>trim 2/2024</t>
  </si>
  <si>
    <t>trim 4/2024</t>
  </si>
  <si>
    <t xml:space="preserve">Autorități publice locale /  UAT </t>
  </si>
  <si>
    <t xml:space="preserve">MIPE - AM PoCIDIF </t>
  </si>
  <si>
    <t>Sprijin pentru întreprinderi nou înființate inovatoare în cadrul Acțiunii 1.1</t>
  </si>
  <si>
    <t>Cresterea investitiilor în noile tehnologii și în inovare, a creșterii performanței și a calității în CDI (IMM)</t>
  </si>
  <si>
    <t xml:space="preserve">IMM - intreprinderi nou înființate </t>
  </si>
  <si>
    <t>OP 2, OS 2.2</t>
  </si>
  <si>
    <t>FSE+: Intervenții dedicate pacientului critic cu patologie vasculară cerebrală acută</t>
  </si>
  <si>
    <t>FSE+: formarea personalului implicat în diagnosticul și tratamentul pacient critic cu patologie vasculară cerebrală acută</t>
  </si>
  <si>
    <t>Sprijinirea dezvoltarii microintreprinderilor (1.6)</t>
  </si>
  <si>
    <t>Consolidarea clădirilor aflate în risc seismic major (2.2)</t>
  </si>
  <si>
    <t>Dezvoltarea de perdele forestiere de-a lungul drumurilor județene (2.3)</t>
  </si>
  <si>
    <t>Sprijin pentru dezvoltarea infrastructurii verzi in municipii resedinta de judet (2.4)</t>
  </si>
  <si>
    <t>Sprijin pentru dezvoltarea infrastructurii verzi in municipii (2.4)</t>
  </si>
  <si>
    <t>Sprijin pentru dezvoltarea infrastructurii verzi in orase (2.4)</t>
  </si>
  <si>
    <t>Reducerea emisiilor de carbon in municipiile resedinta de judet bazata pe planurile de mobilitate urbana durabilă (3.1)</t>
  </si>
  <si>
    <t>Reducerea emisiilor de carbon in municipii bazata pe planurile de mobilitate urbana durabilă (3.1)</t>
  </si>
  <si>
    <t>Reducerea emisiilor de carbon in orase bazata pe planurile de mobilitate urbana durabilă (3.1)</t>
  </si>
  <si>
    <t>Sprijinirea dezvoltarii infrastructurii educationale - invatamantul prescolar (5.1)</t>
  </si>
  <si>
    <t>Sprijinirea dezvoltarii infrastructurii educationale - invatamantul universitar (5.4)</t>
  </si>
  <si>
    <t>non-competitiv</t>
  </si>
  <si>
    <t>OP 2, OS 2.5</t>
  </si>
  <si>
    <t>OP 2, OS 2.6</t>
  </si>
  <si>
    <t>OP 4, OS 4.5</t>
  </si>
  <si>
    <t>OP 4, OS 4.11</t>
  </si>
  <si>
    <t xml:space="preserve">RSO3.1. Dezvoltarea unei rețele TEN-T sustenabile, reziliente în fața schimbărilor climatice, inteligente, sigure și intermodale </t>
  </si>
  <si>
    <t>3 – O Europă mai conectată prin dezvoltarea mobilității</t>
  </si>
  <si>
    <t>teritoriul României</t>
  </si>
  <si>
    <t>necompetitiv,  conform principiului ”primul venit, primul servit”, până la epuizarea finanțării disponibile sau până la închierea apelului, oricare dintre cele două date survine prima</t>
  </si>
  <si>
    <t>ESO4.1</t>
  </si>
  <si>
    <t>ESO4.7</t>
  </si>
  <si>
    <t xml:space="preserve">3.a.1.2.Furnizarea de măsuri active în pachete de servicii integrate
</t>
  </si>
  <si>
    <t>FEDR d (iii) Obiectiv specific -; promovarea incluziunii socio-economice a comunităților marginalizate, a gospodăriilor cu venituri mici și a grupurilor dezavantajate, inclusiv a persoanelor cu nevoi speciale, prin acțiuni integrate, inclusiv locuințe și servicii sociale
FSE+ (k)</t>
  </si>
  <si>
    <t>Construirea, inchirierea și reabilitatea/renovarea locuințelor sociale împreună cu măsuri de acompaniere în vederea integrării persoanelor vulnerabile 
Sprijin pentru reglementarea așezărilor informale</t>
  </si>
  <si>
    <t>RSO4.3
ESO4.11</t>
  </si>
  <si>
    <t>FEDR
FSE+</t>
  </si>
  <si>
    <t>ESO4.11+RSO4.3</t>
  </si>
  <si>
    <t>15.11.2023</t>
  </si>
  <si>
    <t xml:space="preserve">trim 2/2024                    </t>
  </si>
  <si>
    <t xml:space="preserve">
MMAP/ANAR, MS/Institutul de Sănătate Publică</t>
  </si>
  <si>
    <t>PDD Finanțarea proiectelor pentru care a fost aplicabil mecanismul de finanțare descris la art. I din OUG 109/2022 
Proiecte  NOI</t>
  </si>
  <si>
    <t>finanțare investiții art 1 OUG 109/2022</t>
  </si>
  <si>
    <t xml:space="preserve">ADI prin OR </t>
  </si>
  <si>
    <t>Instalații integrate de tratare a deșeurilor care asigură tratarea deșeurilor colectate separat și a deșeurilor reziduale</t>
  </si>
  <si>
    <t xml:space="preserve">finanțare operaţiuni privind conservarea biodiversității pentru a îndeplini cerințele directivelor de mediu  </t>
  </si>
  <si>
    <t>PDD 
Reducerea emisiilor de GES și creşterea eficienţei energetice în sistemele de distribuție și transporta energiei termice
 FAZATE</t>
  </si>
  <si>
    <t>15.12.2023</t>
  </si>
  <si>
    <t>PDD Promovarea utilizarii surselor de energie regenerabila 
FAZATE</t>
  </si>
  <si>
    <t>2.a.2. Pregătirea şi furnizarea ofertei de servicii de formare/ocupare pentru tineri, inclusiv pentru tineri NEET, prin pachete integrate de măsuri active personalizate în funcție de profilul tinerilor</t>
  </si>
  <si>
    <t>Scheme naționale de stimulare a ocupării tinerilor</t>
  </si>
  <si>
    <t>entitățile Serviciul Public de Ocupare</t>
  </si>
  <si>
    <t>ANOFM/AJOFM</t>
  </si>
  <si>
    <t>MMSS in parteneriat cu actori relevanti in domeniul economiei sociale</t>
  </si>
  <si>
    <t>ESO4.6</t>
  </si>
  <si>
    <t>6.f.1.Intervenții integrate care vor viza unitățile de învățământ de stat care au nivel de învățământ primar cu un risc ridicat de părăsire timpurie a școlii și abandon școlar în rândul grupurilor dezavantajate și  grad ridicat de marginalizare</t>
  </si>
  <si>
    <t>Intervenții integrate care vor viza unitățile de învățământ de stat care au nivel de învățământ primar cu un risc ridicat de părăsire timpurie a școlii și abandon școlar în rândul grupurilor dezavantajate și  grad ridicat de marginalizare</t>
  </si>
  <si>
    <t>Ministerul Educației/ISJ/CCD/Instituții de învățământ preuniversitar din rețeaua națională publică sau privată/Furnizori publici si privați autorizati pentru servicii de consiliere/logopedie/consiliere psihologica, etc.</t>
  </si>
  <si>
    <t xml:space="preserve">6.f.6. Intervenții pentru învățământul terțiar (combaterea abandonului universitar si cresterea accesului la studii universitare) </t>
  </si>
  <si>
    <t xml:space="preserve"> Intervenții pentru învățământul terțiar (combaterea abandonului universitar si cresterea accesului la studii universitare) </t>
  </si>
  <si>
    <t>Ministerul Educatiei/Institutii de invatamant superior acreditate, inclusiv parteneriatele  între licee, universități și alți actori relevanți pentru sistemul de educație</t>
  </si>
  <si>
    <t>4.a.1.Dezvoltarea unor instrumente și structuri colaborative/ participative</t>
  </si>
  <si>
    <t>FEDR - Investiții în infrastructura publică a unităților sanitare sau a structurilor medicale publice care desfășoară activități medicale de tip ambulatoriu sau acordă asistență medicală ambulatorie + proiecte  ambulatorii fazate POR</t>
  </si>
  <si>
    <t xml:space="preserve">FEDR - 	Investiții în infrastructura publică a unităților sanitare sau a structurilor medicale publice care desfășoară activități medicale de tip ambulatoriu sau acordă asistență medicală ambulatorie </t>
  </si>
  <si>
    <t xml:space="preserve">FEDR - Investiții ambulatorii - investiții în infrastructură publică a ambulatoriilor spitalelor de pediatrie, inclusiv investiții în cabinete de asistență medicală stomatologică
</t>
  </si>
  <si>
    <t>FEDR - o	Investiții în infrastructura publică a unităților sanitare sau a structurilor medicale publice care desfășoară activități medicale de tip ambulatoriu sau acordă asistență medicală ambulatorie 
dotare/ extindere/ modernizare/ reabilitare/ construcție nouă</t>
  </si>
  <si>
    <t xml:space="preserve">FEDR  extindere/ modernizare/ reabilitare/ construcție nouă ambulatoriu+dotarea de cabinete de asistență medicală stomatologică în structura ambulatoriilor și dotare </t>
  </si>
  <si>
    <t>dotare/ extindere/ modernizare/ reabilitare/ construcție nouă</t>
  </si>
  <si>
    <t>-UAT judet/UAT municipii / UAT orase / UAT comune si/sau alte autoritati structuri ale Admin Publice M14;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</si>
  <si>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-Unități sanitare publice cu personalitate juridică care desfășoară activități medicale de tip ambulatoriu sau care acordă asistență medicală ambulatorie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</si>
  <si>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</si>
  <si>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</si>
  <si>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obstetrică ginecologie cu personalitate juridică
-Structuri publice cu personalitate juridică care desfășoară activități medicale de tip ambulatoriu sau care acordă asistență medicală ambulatorie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</si>
  <si>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obstetrică ginecologie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</si>
  <si>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-Institut sau instituție medicală publică, unitate cu personalitate juridică aflată în subordinea Ministerului Sănătății cu competențe în domeniul endoscopiei digestive
-Institutele de sănătate publică, cu personalitate juridică, în subordinea Ministerului Sănătății – obligatoriu de implicat în ceea ce privește registrele de screening
-Universități publice de Medicină și Farmacie; 
-ONG-uri organizate ca societăți profesionale care desfășoară activități educaționale şi de cercetare în domeniul cancerului colorectal (ex Societatea Română de Endoscopie Digestivă, Societatea Română de Gastroenterologie şi Hepatologie, Societatea Română de Oncologie, Societatea Națională de Medicina Familiei, etc.) </t>
  </si>
  <si>
    <t>-Institut sau unitate sanitară publică cu personalitate juridică aflată în subordinea Ministerului Sănătății cu competențe în diagnosticarea, stadializarea și tratamentul  bolilor hepatice cronice de la stadiul de hepatită până la ciroza hepatică decompensată și hepatocarcinom.
-Institut Național de Sănătate Publică, cu personalitate juridică, în subordinea Ministerului Sănătății – obligatoriu de implicat în ceea ce privește registrul Sistemului Electronic de evidență al Screening-ului (SEES)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-Universități publice de Medicină și Farmacie;
-Ordinul Asistenților Medicali Generaliști, Moașelor și Asistenților Medicali;
-ONG-uri cu activitate relevantă în activitățile eligibile.</t>
  </si>
  <si>
    <t>-Ministerul Sănătății
-UAT judet/UAT municipii / UAT orase / UAT comune si/sau alte autoritati structuri ale Admin Publice Locale
-Unități sanitare publice cu personalitate juridică care diagnostichează si tratează pacienți cu patologie vasculară cerebrală acută
-Universități de Medicină și Farmacie  singure sau în parteneriat</t>
  </si>
  <si>
    <t xml:space="preserve">Competitiv OIS Combaterea cancerului
</t>
  </si>
  <si>
    <t>OIS pacient critic Competitiv</t>
  </si>
  <si>
    <t>20.12.2023</t>
  </si>
  <si>
    <t>Implementarea programului „Pachet de bază pentru persoanele fără/cu nivel scăzut de formare”</t>
  </si>
  <si>
    <t>9.g.4. 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</si>
  <si>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</si>
  <si>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</si>
  <si>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 xml:space="preserve"> Implementarea programului „Competențe digitale pentru piata muncii”</t>
  </si>
  <si>
    <t>9.g.7. Implementarea programului „Competențe digitale pentru piata muncii”</t>
  </si>
  <si>
    <t>Furnizori de FPC</t>
  </si>
  <si>
    <t>Apă, apă uzată, P1, act 1.1 si 1.2</t>
  </si>
  <si>
    <t>PDD Proiecte regionale de apă şi apă uzată  ETAPIZATE</t>
  </si>
  <si>
    <t>finanțare investiții integrate de dezvoltare a sistemelor de apă și apă uzată ETAPIZATE</t>
  </si>
  <si>
    <t xml:space="preserve">FEDR </t>
  </si>
  <si>
    <t>Apă, apă uzată, P1, act 1.2</t>
  </si>
  <si>
    <t>PDD Finanțarea investiţiilor pentru modernizarea rețelei naționale de monitorizare a calității apei ETAPIZATE (laborator)</t>
  </si>
  <si>
    <t>finanțare investiții pentru modernizarea rețelei naționale de monitorizare a calității apei  ETAPIZATE</t>
  </si>
  <si>
    <t>FEDR - nu exista alocare conform PDD aprobat - s-as pus din alocarea existenta jumatate</t>
  </si>
  <si>
    <t>14.12.2023</t>
  </si>
  <si>
    <t>PDD Pregătirea proiectelor de investiții de apă și apă uzată
Proiecte  de pregatire ETAPIZATE</t>
  </si>
  <si>
    <t>sprijin pregatire proiecte</t>
  </si>
  <si>
    <t xml:space="preserve">ADI prin OR finanțați prin POS M şi POIM
</t>
  </si>
  <si>
    <t xml:space="preserve">Economie circulară, P1, act 1.3 </t>
  </si>
  <si>
    <t>PDD Îmbunătățirea modului de gestionare a deșeurilor municipale în vedere asigurării tranziției spre economia circulară
ETAPIZATE</t>
  </si>
  <si>
    <t>Proiecte in sectorul deseuri - Proiecte pregatire proiecte deseuri Etapizate</t>
  </si>
  <si>
    <t>Biodiversitate, P2, act 2.1</t>
  </si>
  <si>
    <t>PDD Finanțarea operaţiunilor privind conservarea biodiversității pentru a îndeplini cerințele directivelor de mediu
Proiecte ETAPIZATE</t>
  </si>
  <si>
    <t xml:space="preserve">Programul Dezvoltare Durabila 
</t>
  </si>
  <si>
    <t>Energie și eficientă energetică, P4, act 4.3</t>
  </si>
  <si>
    <t xml:space="preserve">PROGRAMUL DEZVOLTARE DURABILA 
</t>
  </si>
  <si>
    <t>Energie și eficientă energetică, P4, act 4.4</t>
  </si>
  <si>
    <t xml:space="preserve">(P7) Dezvoltarea infrastructurii de transport în sectorul naval (porturi maritime, căi navigabile interioare și porturi interioare) - proiecte noi de investiții și proiecte de sprijin </t>
  </si>
  <si>
    <t>16.10.2023</t>
  </si>
  <si>
    <t>(P7) Dezvoltarea infrastructurii de transport în sectorul naval (porturi maritime, căi navigabile interioare și porturi interioare) - proiecte fazate din perioada 2014-2020</t>
  </si>
  <si>
    <t>Administratorii porturilor maritime si fluviale;
Administratorii de căi navigabile;
Operatori Portuari Privați 
Operatori de transport naval /Operatori de terminale logistice;
Ministerul Transporturilor și Infrastructurii, prin direcția de specialitate aferentă sectorului naval;Unități Administrativ Teritoriale, pentru porturile aflate în administrarea acestora;
	Parteneriate între beneficiari;</t>
  </si>
  <si>
    <t>(P7) Dezvoltarea transportului naval și multimodal - Dezvoltarea infrastructurii de transport multimodal</t>
  </si>
  <si>
    <t>Operatori Portuari Privați 
Operatori de transport naval /Operatori de terminale logistice;
Unități Administrativ Teritoriale;</t>
  </si>
  <si>
    <t>08.01.2024</t>
  </si>
  <si>
    <t>(P7) Dezvoltarea transportului naval și multimodal - Realizarea de investiții în suprastructura portuară in vederea reducerii blocadei din zona Mării Negre ca urmare a conflictului armat din Ucraina</t>
  </si>
  <si>
    <t xml:space="preserve">Operatori Portuari Privați 
Operatori de transport naval /Operatori de terminale logistice;
</t>
  </si>
  <si>
    <t>Dezvoltarea unor instrumente și structuri colaborative/ participative privind antreprenoriatul, inclusiv antreprenoriatul social</t>
  </si>
  <si>
    <t>17.10.2023</t>
  </si>
  <si>
    <t>29.11.2023</t>
  </si>
  <si>
    <t>ADI prin OR finanțați prin POS M şi POIM</t>
  </si>
  <si>
    <t>trim 2/2025</t>
  </si>
  <si>
    <t>22.11.2023</t>
  </si>
  <si>
    <t>OS 1.3  Intensificarea creșterii durabile și a competitivității IMM-urilor și crearea de locuri de muncă în cadrul IMM-urilor, inclusiv prin investiții productive
Creșterea competitivității microîntreprinderilor</t>
  </si>
  <si>
    <t>OS 2.7 Intensificarea acțiunilor de protecției și conservare a naturii, a biodiversității și a infrastructurii verzi, inclusiv în zonele urbane, precum și reducerea tuturor formelor de poluare
Sprijin pentru dezvoltarea infrastructurii verzi in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</si>
  <si>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</si>
  <si>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OS 2.8 Promovarea mobilității urbane multimodale durabile, ca parte a tranziției către o economie cu zero emisii de carbon
Reducerea emisiilor de carbon in orase bazata pe planurile de mobilitate urbana durabilă</t>
  </si>
  <si>
    <t>FEDR - o	Investiții în infrastructura publică a unităților sanitare sau a structurilor medicale publice care desfășoară activități medicale de tip ambulatoriu sau acordă asistență medicală ambulatorie 
dotare/extindere/modernizare/ reabilitare/construcție nouă</t>
  </si>
  <si>
    <t xml:space="preserve">FEDR  extindere/ modernizare/ reabilitare/construcție nouă ambulatoriu+dotare de cabinete de asistență medicală stomatologică în structura ambulatoriilor și dotare </t>
  </si>
  <si>
    <t>Dată estimată  închidere apel</t>
  </si>
  <si>
    <t xml:space="preserve">Dată estimată deschidere apel
(zz/ll/an)  </t>
  </si>
  <si>
    <t>Tip apel
(competitiv/ necompetitiv/
primul venit-primul servit)</t>
  </si>
  <si>
    <t>Administratorii porturilor maritime si fluviale;
Administratorii de căi navigabile;
Operatori Portuari Privați /Operatori de transport naval /Operatori de terminale logistice;
MTI;
Unități Administrativ Teritoriale;
Parteneriate între beneficiari;</t>
  </si>
  <si>
    <t>nr. crt.</t>
  </si>
  <si>
    <t>OS 2.4 Promovarea adaptarii la schimbările climatice, a prevenirii riscurilor de dezastre si a rezilienței, ținând seama de abordările ecosistemice
Consolidarea clădirilor aflate în risc seismic major</t>
  </si>
  <si>
    <t>OS 2.4 Promovarea adaptarii la schimbările climatice, a prevenirii riscurilor de dezastre si a rezilienței, ținând seama de abordările ecosistemice
Dezvoltarea de perdele forestiere de-a lungul drumurilor județene</t>
  </si>
  <si>
    <t>OS 2.8 Promovarea mobilității urbane multimodale durabile, ca parte a tranziției către o economie cu zero emisii de carbon
Reducerea emisiilor de carbon in municipii bazata pe planurile de mobilitate urbana durabilă</t>
  </si>
  <si>
    <t xml:space="preserve">Calendarul estimativ consolidat al lansărilor de apeluri de proiecte pentru trimestrul IV 2023
</t>
  </si>
  <si>
    <t>Fondul Ambasadorial pentru Conservarea Obiectivelor Culturale 2024</t>
  </si>
  <si>
    <t>Ambasada SUA în România și Centrul Patrimoniului Cultural din Biroul pentru Afaceri Educaționale și Culturale</t>
  </si>
  <si>
    <t>Cultură</t>
  </si>
  <si>
    <t xml:space="preserve">Conservarea siturilor culturale, precum clădiri istorice și situri arheologice, a
obiectelor și colecțiilor culturale ale unui muzeu, sit sau instituții similare, precum obiecte arheologice și etnografice, picturi, sculpturi, manuscrise, ca și alte necesități de conservare, a formelor culturale tradiționale de expresie, precum muzica tradițională, meșteșuguri etc. </t>
  </si>
  <si>
    <t xml:space="preserve"> instituții/organizații/ONG-uri/entități culturale</t>
  </si>
  <si>
    <t>16.11.2023</t>
  </si>
  <si>
    <t>Runda 1: depunere idei de proiecte sub formă de note conceptuale în format World, până la 15 ianuarie 2024;
Runda 2:  solicitanții cu ideile de proiecte selectate vor depune cereri complete de proiecte, până la  23 aprilie 2024.</t>
  </si>
  <si>
    <t>între 10.000 și 500.000 USD per proiect</t>
  </si>
  <si>
    <t xml:space="preserve">Biroul de Diplomație Publică al Ambasadei SUA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</si>
</sst>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_-;\-* #,##0.00_-;_-* &quot;-&quot;??_-;_-@_-"/>
    <numFmt numFmtId="166" formatCode="[$-418]mmmm\-yy;@"/>
    <numFmt numFmtId="167" formatCode="dd\.mm\.yyyy;@"/>
  </numFmts>
  <fonts count="18"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sz val="18"/>
      <name val="Trebuchet MS"/>
      <family val="2"/>
    </font>
    <font>
      <sz val="18"/>
      <color theme="1"/>
      <name val="Trebuchet MS"/>
      <family val="2"/>
    </font>
    <font>
      <b/>
      <sz val="24"/>
      <color rgb="FF000099"/>
      <name val="Trebuchet MS"/>
      <family val="2"/>
    </font>
    <font>
      <i/>
      <sz val="18"/>
      <color theme="1"/>
      <name val="Trebuchet MS"/>
      <family val="2"/>
    </font>
    <font>
      <sz val="11"/>
      <color rgb="FF000000"/>
      <name val="Calibri"/>
      <family val="2"/>
    </font>
    <font>
      <b/>
      <sz val="16"/>
      <name val="Tahoma"/>
      <family val="2"/>
    </font>
    <font>
      <sz val="16"/>
      <color theme="1"/>
      <name val="Tahoma"/>
      <family val="2"/>
    </font>
    <font>
      <sz val="16"/>
      <color theme="7" tint="0.59999389629810485"/>
      <name val="Tahoma"/>
      <family val="2"/>
    </font>
    <font>
      <sz val="16"/>
      <color theme="1"/>
      <name val="Trebuchet MS"/>
      <family val="2"/>
    </font>
    <font>
      <sz val="16"/>
      <color rgb="FF313131"/>
      <name val="Trebuchet MS"/>
      <family val="2"/>
    </font>
  </fonts>
  <fills count="6">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165" fontId="2"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4" fillId="0" borderId="0"/>
    <xf numFmtId="0" fontId="3" fillId="0" borderId="0"/>
    <xf numFmtId="0" fontId="1" fillId="0" borderId="0"/>
    <xf numFmtId="0" fontId="12" fillId="0" borderId="0"/>
  </cellStyleXfs>
  <cellXfs count="81">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3" fontId="9" fillId="0" borderId="0" xfId="0" applyNumberFormat="1" applyFont="1" applyAlignment="1">
      <alignment horizontal="center" vertical="center" wrapText="1"/>
    </xf>
    <xf numFmtId="14" fontId="9" fillId="0" borderId="0" xfId="0" applyNumberFormat="1" applyFont="1" applyAlignment="1">
      <alignment horizontal="center" vertical="top" wrapText="1"/>
    </xf>
    <xf numFmtId="0" fontId="9" fillId="0" borderId="0" xfId="0" applyFont="1" applyAlignment="1">
      <alignment horizontal="center" vertical="top" wrapText="1"/>
    </xf>
    <xf numFmtId="0" fontId="8" fillId="0" borderId="0" xfId="0" applyFont="1" applyAlignment="1">
      <alignment horizontal="center" vertical="top" wrapText="1"/>
    </xf>
    <xf numFmtId="14" fontId="9" fillId="0" borderId="0" xfId="0" applyNumberFormat="1" applyFont="1" applyAlignment="1">
      <alignment horizontal="center" vertical="top"/>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3" fontId="7" fillId="5" borderId="1" xfId="0" applyNumberFormat="1" applyFont="1" applyFill="1" applyBorder="1" applyAlignment="1">
      <alignment horizontal="center" vertical="center" wrapText="1"/>
    </xf>
    <xf numFmtId="167" fontId="7" fillId="5" borderId="1" xfId="0" applyNumberFormat="1" applyFont="1" applyFill="1" applyBorder="1" applyAlignment="1">
      <alignment horizontal="center" vertical="center" wrapText="1"/>
    </xf>
    <xf numFmtId="166" fontId="7" fillId="5" borderId="2" xfId="0" applyNumberFormat="1" applyFont="1" applyFill="1" applyBorder="1" applyAlignment="1" applyProtection="1">
      <alignment horizontal="center" vertical="center"/>
      <protection locked="0"/>
    </xf>
    <xf numFmtId="166" fontId="7" fillId="5" borderId="2" xfId="5" applyNumberFormat="1" applyFont="1" applyFill="1" applyBorder="1" applyAlignment="1">
      <alignment horizontal="center" vertical="center" wrapText="1"/>
    </xf>
    <xf numFmtId="166" fontId="7" fillId="5" borderId="2"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wrapText="1"/>
    </xf>
    <xf numFmtId="0" fontId="8" fillId="5" borderId="0" xfId="0" applyFon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center" vertical="top" wrapText="1"/>
    </xf>
    <xf numFmtId="0" fontId="9" fillId="5" borderId="0" xfId="0" applyFont="1" applyFill="1" applyAlignment="1">
      <alignment horizontal="center" vertical="center"/>
    </xf>
    <xf numFmtId="3" fontId="9" fillId="5" borderId="0" xfId="0" applyNumberFormat="1" applyFont="1" applyFill="1" applyAlignment="1">
      <alignment horizontal="center" vertical="center" wrapText="1"/>
    </xf>
    <xf numFmtId="14" fontId="9" fillId="5" borderId="0" xfId="0" applyNumberFormat="1" applyFont="1" applyFill="1" applyAlignment="1">
      <alignment horizontal="center" vertical="center" wrapText="1"/>
    </xf>
    <xf numFmtId="14" fontId="9" fillId="5" borderId="0" xfId="0" applyNumberFormat="1" applyFont="1" applyFill="1" applyAlignment="1">
      <alignment horizontal="center" vertical="center"/>
    </xf>
    <xf numFmtId="0" fontId="7" fillId="5" borderId="6"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0" xfId="0" applyFont="1" applyFill="1" applyAlignment="1">
      <alignment horizontal="center" vertical="center" wrapText="1"/>
    </xf>
    <xf numFmtId="167" fontId="7" fillId="5" borderId="1" xfId="0" applyNumberFormat="1" applyFont="1" applyFill="1" applyBorder="1" applyAlignment="1" applyProtection="1">
      <alignment horizontal="center" vertical="center" wrapText="1"/>
      <protection locked="0"/>
    </xf>
    <xf numFmtId="49" fontId="7" fillId="5" borderId="1" xfId="0" applyNumberFormat="1" applyFont="1" applyFill="1" applyBorder="1" applyAlignment="1">
      <alignment horizontal="center" vertical="center" wrapText="1"/>
    </xf>
    <xf numFmtId="167" fontId="7" fillId="5" borderId="2" xfId="0" applyNumberFormat="1" applyFont="1" applyFill="1" applyBorder="1" applyAlignment="1" applyProtection="1">
      <alignment horizontal="center" vertical="center" wrapText="1"/>
      <protection locked="0"/>
    </xf>
    <xf numFmtId="14" fontId="7" fillId="5" borderId="2" xfId="0" applyNumberFormat="1" applyFont="1" applyFill="1" applyBorder="1" applyAlignment="1">
      <alignment horizontal="center" vertical="center" wrapText="1"/>
    </xf>
    <xf numFmtId="3" fontId="8" fillId="5" borderId="0" xfId="0" applyNumberFormat="1" applyFont="1" applyFill="1" applyAlignment="1">
      <alignment horizontal="center" vertical="center" wrapText="1"/>
    </xf>
    <xf numFmtId="167" fontId="7" fillId="5" borderId="1" xfId="0" applyNumberFormat="1" applyFont="1" applyFill="1" applyBorder="1" applyAlignment="1">
      <alignment horizontal="center" vertical="center"/>
    </xf>
    <xf numFmtId="167" fontId="7" fillId="5" borderId="1" xfId="5" applyNumberFormat="1" applyFont="1" applyFill="1" applyBorder="1" applyAlignment="1">
      <alignment horizontal="center" vertical="center" wrapText="1"/>
    </xf>
    <xf numFmtId="166" fontId="7" fillId="5" borderId="1" xfId="0" applyNumberFormat="1" applyFont="1" applyFill="1" applyBorder="1" applyAlignment="1">
      <alignment horizontal="center" vertical="center" wrapText="1"/>
    </xf>
    <xf numFmtId="166" fontId="7" fillId="5" borderId="2" xfId="0" applyNumberFormat="1" applyFont="1" applyFill="1" applyBorder="1" applyAlignment="1" applyProtection="1">
      <alignment horizontal="center" vertical="center" wrapText="1"/>
      <protection locked="0"/>
    </xf>
    <xf numFmtId="0" fontId="8" fillId="5" borderId="0" xfId="0" applyFont="1" applyFill="1" applyAlignment="1">
      <alignment horizontal="center" vertical="top" wrapText="1"/>
    </xf>
    <xf numFmtId="0" fontId="11" fillId="5" borderId="0" xfId="0" applyFont="1" applyFill="1" applyAlignment="1">
      <alignment horizontal="left" vertical="top"/>
    </xf>
    <xf numFmtId="14" fontId="9" fillId="5" borderId="0" xfId="0" applyNumberFormat="1" applyFont="1" applyFill="1" applyAlignment="1">
      <alignment horizontal="center" vertical="top" wrapText="1"/>
    </xf>
    <xf numFmtId="14" fontId="9" fillId="5" borderId="0" xfId="0" applyNumberFormat="1" applyFont="1" applyFill="1" applyAlignment="1">
      <alignment horizontal="center" vertical="top"/>
    </xf>
    <xf numFmtId="3" fontId="9" fillId="5" borderId="0" xfId="0" applyNumberFormat="1" applyFont="1" applyFill="1" applyAlignment="1">
      <alignment horizontal="center" vertical="top" wrapText="1"/>
    </xf>
    <xf numFmtId="0" fontId="14" fillId="5" borderId="0" xfId="0" applyFont="1" applyFill="1" applyAlignment="1">
      <alignment horizontal="center" vertical="center" wrapText="1"/>
    </xf>
    <xf numFmtId="0" fontId="15" fillId="5" borderId="0" xfId="0" applyFont="1" applyFill="1" applyAlignment="1">
      <alignment horizontal="center" vertical="top" wrapText="1"/>
    </xf>
    <xf numFmtId="0" fontId="7" fillId="5" borderId="1" xfId="0" applyFont="1" applyFill="1" applyBorder="1" applyAlignment="1">
      <alignment vertical="center" wrapText="1"/>
    </xf>
    <xf numFmtId="0" fontId="14"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3" fontId="9" fillId="5" borderId="1" xfId="0" applyNumberFormat="1" applyFont="1" applyFill="1" applyBorder="1" applyAlignment="1">
      <alignment horizontal="center" vertical="center" wrapText="1"/>
    </xf>
    <xf numFmtId="0" fontId="17" fillId="0" borderId="0" xfId="0" applyFont="1" applyAlignment="1">
      <alignment horizontal="left" vertical="center" wrapText="1" indent="1"/>
    </xf>
    <xf numFmtId="49" fontId="16" fillId="5" borderId="1" xfId="0" applyNumberFormat="1"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49" fontId="16" fillId="0" borderId="1" xfId="0" applyNumberFormat="1" applyFont="1" applyBorder="1" applyAlignment="1">
      <alignment horizontal="left" vertical="center" wrapText="1" indent="1"/>
    </xf>
    <xf numFmtId="0" fontId="13" fillId="5" borderId="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9" xfId="0" applyFont="1" applyFill="1" applyBorder="1" applyAlignment="1">
      <alignment horizontal="center" vertical="center" wrapText="1"/>
    </xf>
    <xf numFmtId="166" fontId="7" fillId="5" borderId="8" xfId="0" applyNumberFormat="1" applyFont="1" applyFill="1" applyBorder="1" applyAlignment="1">
      <alignment horizontal="center" vertical="center" wrapText="1"/>
    </xf>
    <xf numFmtId="166" fontId="7" fillId="5" borderId="10" xfId="0" applyNumberFormat="1" applyFont="1" applyFill="1" applyBorder="1" applyAlignment="1">
      <alignment horizontal="center" vertical="center" wrapText="1"/>
    </xf>
    <xf numFmtId="0" fontId="10" fillId="5" borderId="0" xfId="0" applyFont="1" applyFill="1" applyAlignment="1">
      <alignment horizontal="center" vertical="center" wrapText="1"/>
    </xf>
    <xf numFmtId="0" fontId="13" fillId="5" borderId="3" xfId="0" applyFont="1" applyFill="1" applyBorder="1" applyAlignment="1">
      <alignment horizontal="center" vertical="center" wrapText="1"/>
    </xf>
    <xf numFmtId="0" fontId="13" fillId="5" borderId="7" xfId="0" applyFont="1" applyFill="1" applyBorder="1" applyAlignment="1">
      <alignment horizontal="center" vertical="center" wrapText="1"/>
    </xf>
    <xf numFmtId="3" fontId="13" fillId="5" borderId="4" xfId="0" applyNumberFormat="1" applyFont="1" applyFill="1" applyBorder="1" applyAlignment="1">
      <alignment horizontal="center" vertical="center" wrapText="1"/>
    </xf>
    <xf numFmtId="3" fontId="13" fillId="5" borderId="8"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10">
    <cellStyle name="Comma 2" xfId="2"/>
    <cellStyle name="Comma 3" xfId="4"/>
    <cellStyle name="Normal" xfId="0" builtinId="0"/>
    <cellStyle name="Normal 2" xfId="1"/>
    <cellStyle name="Normal 2 2 2" xfId="6"/>
    <cellStyle name="Normal 2 3 3 2" xfId="7"/>
    <cellStyle name="Normal 2 3 5 2 3 2 2" xfId="5"/>
    <cellStyle name="Normal 26 2" xfId="3"/>
    <cellStyle name="Normal 26 2 2" xfId="8"/>
    <cellStyle name="Normal 3" xfId="9"/>
  </cellStyles>
  <dxfs count="1">
    <dxf>
      <numFmt numFmtId="1" formatCode="0"/>
    </dxf>
  </dxfs>
  <tableStyles count="0" defaultTableStyle="TableStyleMedium2" defaultPivotStyle="PivotStyleLight16"/>
  <colors>
    <mruColors>
      <color rgb="FF66FFFF"/>
      <color rgb="FF0000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pivotSource>
    <c:name>[finantari 11.2023.xlsx]Sheet1Pivot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xmlns:c16r2="http://schemas.microsoft.com/office/drawing/2015/06/char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xmlns:c16r2="http://schemas.microsoft.com/office/drawing/2015/06/char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484938080"/>
        <c:axId val="484938472"/>
      </c:barChart>
      <c:catAx>
        <c:axId val="48493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938472"/>
        <c:crosses val="autoZero"/>
        <c:auto val="1"/>
        <c:lblAlgn val="ctr"/>
        <c:lblOffset val="100"/>
        <c:noMultiLvlLbl val="0"/>
      </c:catAx>
      <c:valAx>
        <c:axId val="484938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938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pivotSource>
    <c:name>[finantari 11.2023.xlsx]Sheet1Pivot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xmlns:c16r2="http://schemas.microsoft.com/office/drawing/2015/06/char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xmlns:c16r2="http://schemas.microsoft.com/office/drawing/2015/06/char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484937296"/>
        <c:axId val="484938864"/>
      </c:barChart>
      <c:catAx>
        <c:axId val="48493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938864"/>
        <c:crosses val="autoZero"/>
        <c:auto val="1"/>
        <c:lblAlgn val="ctr"/>
        <c:lblOffset val="100"/>
        <c:noMultiLvlLbl val="0"/>
      </c:catAx>
      <c:valAx>
        <c:axId val="484938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937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Elena Marinas" refreshedDate="44964.815813310182" createdVersion="6" refreshedVersion="6" minRefreshableVersion="3" recordCount="16">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18"/>
  <sheetViews>
    <sheetView tabSelected="1" view="pageBreakPreview" zoomScale="70" zoomScaleNormal="70" zoomScaleSheetLayoutView="70" workbookViewId="0">
      <selection activeCell="M7" sqref="M7"/>
    </sheetView>
  </sheetViews>
  <sheetFormatPr defaultColWidth="9.140625" defaultRowHeight="50.1" customHeight="1" x14ac:dyDescent="0.25"/>
  <cols>
    <col min="1" max="1" width="2.28515625" style="20" customWidth="1"/>
    <col min="2" max="2" width="9.28515625" style="21" customWidth="1"/>
    <col min="3" max="3" width="24.7109375" style="20" customWidth="1"/>
    <col min="4" max="4" width="35.42578125" style="20" customWidth="1"/>
    <col min="5" max="5" width="26" style="20" customWidth="1"/>
    <col min="6" max="6" width="43" style="20" customWidth="1"/>
    <col min="7" max="7" width="46.28515625" style="17" customWidth="1"/>
    <col min="8" max="8" width="25.42578125" style="17" customWidth="1"/>
    <col min="9" max="9" width="29.42578125" style="17" customWidth="1"/>
    <col min="10" max="10" width="34.42578125" style="18" customWidth="1"/>
    <col min="11" max="11" width="25.7109375" style="18" customWidth="1"/>
    <col min="12" max="12" width="18.28515625" style="17" customWidth="1"/>
    <col min="13" max="13" width="113.85546875" style="20" customWidth="1"/>
    <col min="14" max="14" width="32.42578125" style="20" customWidth="1"/>
    <col min="15" max="15" width="27.7109375" style="19" customWidth="1"/>
    <col min="16" max="16" width="25.42578125" style="22" customWidth="1"/>
    <col min="17" max="17" width="23.28515625" style="20" customWidth="1"/>
    <col min="18" max="16384" width="9.140625" style="20"/>
  </cols>
  <sheetData>
    <row r="1" spans="2:16" s="32" customFormat="1" ht="50.1" customHeight="1" x14ac:dyDescent="0.25">
      <c r="B1" s="31"/>
      <c r="H1" s="34"/>
      <c r="J1" s="35"/>
      <c r="K1" s="35"/>
      <c r="O1" s="36"/>
      <c r="P1" s="37"/>
    </row>
    <row r="2" spans="2:16" s="32" customFormat="1" ht="50.1" customHeight="1" x14ac:dyDescent="0.25">
      <c r="B2" s="31"/>
      <c r="H2" s="34"/>
      <c r="J2" s="35"/>
      <c r="K2" s="35"/>
      <c r="O2" s="36"/>
      <c r="P2" s="37"/>
    </row>
    <row r="3" spans="2:16" s="32" customFormat="1" ht="60.75" customHeight="1" x14ac:dyDescent="0.25">
      <c r="B3" s="31"/>
      <c r="D3" s="74" t="s">
        <v>256</v>
      </c>
      <c r="E3" s="74"/>
      <c r="F3" s="74"/>
      <c r="G3" s="74"/>
      <c r="H3" s="74"/>
      <c r="I3" s="74"/>
      <c r="J3" s="74"/>
      <c r="K3" s="74"/>
      <c r="L3" s="74"/>
      <c r="M3" s="74"/>
      <c r="N3" s="74"/>
      <c r="O3" s="74"/>
      <c r="P3" s="37"/>
    </row>
    <row r="4" spans="2:16" s="32" customFormat="1" ht="50.1" customHeight="1" thickBot="1" x14ac:dyDescent="0.3">
      <c r="B4" s="31"/>
      <c r="H4" s="34"/>
      <c r="J4" s="35"/>
      <c r="K4" s="35"/>
      <c r="O4" s="36"/>
      <c r="P4" s="37"/>
    </row>
    <row r="5" spans="2:16" s="55" customFormat="1" ht="69.75" customHeight="1" x14ac:dyDescent="0.25">
      <c r="B5" s="75" t="s">
        <v>252</v>
      </c>
      <c r="C5" s="68" t="s">
        <v>3</v>
      </c>
      <c r="D5" s="68" t="s">
        <v>97</v>
      </c>
      <c r="E5" s="68" t="s">
        <v>0</v>
      </c>
      <c r="F5" s="68" t="s">
        <v>1</v>
      </c>
      <c r="G5" s="68" t="s">
        <v>2</v>
      </c>
      <c r="H5" s="68" t="s">
        <v>10</v>
      </c>
      <c r="I5" s="68" t="s">
        <v>11</v>
      </c>
      <c r="J5" s="77" t="s">
        <v>13</v>
      </c>
      <c r="K5" s="77" t="s">
        <v>14</v>
      </c>
      <c r="L5" s="68" t="s">
        <v>15</v>
      </c>
      <c r="M5" s="68" t="s">
        <v>12</v>
      </c>
      <c r="N5" s="68" t="s">
        <v>250</v>
      </c>
      <c r="O5" s="68" t="s">
        <v>249</v>
      </c>
      <c r="P5" s="70" t="s">
        <v>248</v>
      </c>
    </row>
    <row r="6" spans="2:16" s="56" customFormat="1" ht="48.75" customHeight="1" x14ac:dyDescent="0.25">
      <c r="B6" s="76"/>
      <c r="C6" s="69"/>
      <c r="D6" s="69"/>
      <c r="E6" s="69"/>
      <c r="F6" s="69"/>
      <c r="G6" s="69"/>
      <c r="H6" s="69"/>
      <c r="I6" s="69"/>
      <c r="J6" s="78"/>
      <c r="K6" s="78"/>
      <c r="L6" s="69"/>
      <c r="M6" s="69"/>
      <c r="N6" s="69"/>
      <c r="O6" s="69"/>
      <c r="P6" s="71"/>
    </row>
    <row r="7" spans="2:16" s="40" customFormat="1" ht="155.25" customHeight="1" x14ac:dyDescent="0.25">
      <c r="B7" s="38">
        <v>1</v>
      </c>
      <c r="C7" s="23" t="s">
        <v>109</v>
      </c>
      <c r="D7" s="23" t="s">
        <v>98</v>
      </c>
      <c r="E7" s="23" t="s">
        <v>5</v>
      </c>
      <c r="F7" s="39" t="s">
        <v>129</v>
      </c>
      <c r="G7" s="39" t="s">
        <v>242</v>
      </c>
      <c r="H7" s="24" t="s">
        <v>76</v>
      </c>
      <c r="I7" s="23" t="s">
        <v>24</v>
      </c>
      <c r="J7" s="25">
        <v>43362593</v>
      </c>
      <c r="K7" s="25">
        <v>36858204</v>
      </c>
      <c r="L7" s="23" t="s">
        <v>20</v>
      </c>
      <c r="M7" s="23" t="s">
        <v>25</v>
      </c>
      <c r="N7" s="23" t="s">
        <v>17</v>
      </c>
      <c r="O7" s="26">
        <v>45292</v>
      </c>
      <c r="P7" s="28" t="s">
        <v>119</v>
      </c>
    </row>
    <row r="8" spans="2:16" s="40" customFormat="1" ht="172.5" customHeight="1" x14ac:dyDescent="0.25">
      <c r="B8" s="38">
        <v>2</v>
      </c>
      <c r="C8" s="23" t="s">
        <v>109</v>
      </c>
      <c r="D8" s="23" t="s">
        <v>98</v>
      </c>
      <c r="E8" s="23" t="s">
        <v>27</v>
      </c>
      <c r="F8" s="39" t="s">
        <v>130</v>
      </c>
      <c r="G8" s="39" t="s">
        <v>253</v>
      </c>
      <c r="H8" s="24" t="s">
        <v>78</v>
      </c>
      <c r="I8" s="23" t="s">
        <v>24</v>
      </c>
      <c r="J8" s="25">
        <v>96064106</v>
      </c>
      <c r="K8" s="25">
        <v>81654490</v>
      </c>
      <c r="L8" s="23" t="s">
        <v>20</v>
      </c>
      <c r="M8" s="23" t="s">
        <v>79</v>
      </c>
      <c r="N8" s="23" t="s">
        <v>17</v>
      </c>
      <c r="O8" s="41">
        <v>45270</v>
      </c>
      <c r="P8" s="27" t="s">
        <v>119</v>
      </c>
    </row>
    <row r="9" spans="2:16" s="40" customFormat="1" ht="182.25" customHeight="1" x14ac:dyDescent="0.25">
      <c r="B9" s="38">
        <v>3</v>
      </c>
      <c r="C9" s="23" t="s">
        <v>109</v>
      </c>
      <c r="D9" s="23" t="s">
        <v>98</v>
      </c>
      <c r="E9" s="23" t="s">
        <v>27</v>
      </c>
      <c r="F9" s="39" t="s">
        <v>131</v>
      </c>
      <c r="G9" s="39" t="s">
        <v>254</v>
      </c>
      <c r="H9" s="24" t="s">
        <v>78</v>
      </c>
      <c r="I9" s="23" t="s">
        <v>24</v>
      </c>
      <c r="J9" s="25">
        <v>19676334</v>
      </c>
      <c r="K9" s="25">
        <v>16724884</v>
      </c>
      <c r="L9" s="23" t="s">
        <v>20</v>
      </c>
      <c r="M9" s="23" t="s">
        <v>80</v>
      </c>
      <c r="N9" s="24" t="s">
        <v>17</v>
      </c>
      <c r="O9" s="41">
        <v>45275</v>
      </c>
      <c r="P9" s="28" t="s">
        <v>119</v>
      </c>
    </row>
    <row r="10" spans="2:16" s="40" customFormat="1" ht="206.25" customHeight="1" x14ac:dyDescent="0.25">
      <c r="B10" s="38">
        <v>4</v>
      </c>
      <c r="C10" s="23" t="s">
        <v>109</v>
      </c>
      <c r="D10" s="23" t="s">
        <v>98</v>
      </c>
      <c r="E10" s="23" t="s">
        <v>81</v>
      </c>
      <c r="F10" s="39" t="s">
        <v>132</v>
      </c>
      <c r="G10" s="39" t="s">
        <v>243</v>
      </c>
      <c r="H10" s="24" t="s">
        <v>82</v>
      </c>
      <c r="I10" s="23" t="s">
        <v>24</v>
      </c>
      <c r="J10" s="25">
        <v>9063858</v>
      </c>
      <c r="K10" s="25">
        <v>7704280</v>
      </c>
      <c r="L10" s="23" t="s">
        <v>20</v>
      </c>
      <c r="M10" s="23" t="s">
        <v>83</v>
      </c>
      <c r="N10" s="23" t="s">
        <v>16</v>
      </c>
      <c r="O10" s="41">
        <v>45270</v>
      </c>
      <c r="P10" s="27" t="s">
        <v>119</v>
      </c>
    </row>
    <row r="11" spans="2:16" s="40" customFormat="1" ht="204" customHeight="1" x14ac:dyDescent="0.25">
      <c r="B11" s="38">
        <v>5</v>
      </c>
      <c r="C11" s="23" t="s">
        <v>109</v>
      </c>
      <c r="D11" s="23" t="s">
        <v>98</v>
      </c>
      <c r="E11" s="23" t="s">
        <v>81</v>
      </c>
      <c r="F11" s="39" t="s">
        <v>133</v>
      </c>
      <c r="G11" s="39" t="s">
        <v>243</v>
      </c>
      <c r="H11" s="24" t="s">
        <v>82</v>
      </c>
      <c r="I11" s="23" t="s">
        <v>24</v>
      </c>
      <c r="J11" s="25">
        <v>1738372</v>
      </c>
      <c r="K11" s="25">
        <v>1477616</v>
      </c>
      <c r="L11" s="23" t="s">
        <v>20</v>
      </c>
      <c r="M11" s="23" t="s">
        <v>84</v>
      </c>
      <c r="N11" s="23" t="s">
        <v>16</v>
      </c>
      <c r="O11" s="41">
        <v>45270</v>
      </c>
      <c r="P11" s="27" t="s">
        <v>119</v>
      </c>
    </row>
    <row r="12" spans="2:16" s="40" customFormat="1" ht="201" customHeight="1" x14ac:dyDescent="0.25">
      <c r="B12" s="38">
        <v>6</v>
      </c>
      <c r="C12" s="23" t="s">
        <v>109</v>
      </c>
      <c r="D12" s="23" t="s">
        <v>98</v>
      </c>
      <c r="E12" s="23" t="s">
        <v>81</v>
      </c>
      <c r="F12" s="39" t="s">
        <v>134</v>
      </c>
      <c r="G12" s="39" t="s">
        <v>244</v>
      </c>
      <c r="H12" s="24" t="s">
        <v>82</v>
      </c>
      <c r="I12" s="23" t="s">
        <v>24</v>
      </c>
      <c r="J12" s="25">
        <v>1831115</v>
      </c>
      <c r="K12" s="25">
        <v>1556448</v>
      </c>
      <c r="L12" s="23" t="s">
        <v>20</v>
      </c>
      <c r="M12" s="23" t="s">
        <v>85</v>
      </c>
      <c r="N12" s="23" t="s">
        <v>17</v>
      </c>
      <c r="O12" s="41">
        <v>45270</v>
      </c>
      <c r="P12" s="27" t="s">
        <v>119</v>
      </c>
    </row>
    <row r="13" spans="2:16" s="40" customFormat="1" ht="198" customHeight="1" x14ac:dyDescent="0.25">
      <c r="B13" s="38">
        <v>7</v>
      </c>
      <c r="C13" s="23" t="s">
        <v>109</v>
      </c>
      <c r="D13" s="23" t="s">
        <v>98</v>
      </c>
      <c r="E13" s="23" t="s">
        <v>9</v>
      </c>
      <c r="F13" s="39" t="s">
        <v>135</v>
      </c>
      <c r="G13" s="39" t="s">
        <v>255</v>
      </c>
      <c r="H13" s="24" t="s">
        <v>86</v>
      </c>
      <c r="I13" s="23" t="s">
        <v>24</v>
      </c>
      <c r="J13" s="25">
        <v>128647218</v>
      </c>
      <c r="K13" s="25">
        <v>109350136</v>
      </c>
      <c r="L13" s="23" t="s">
        <v>20</v>
      </c>
      <c r="M13" s="23" t="s">
        <v>74</v>
      </c>
      <c r="N13" s="24" t="s">
        <v>16</v>
      </c>
      <c r="O13" s="41">
        <v>45275</v>
      </c>
      <c r="P13" s="28" t="s">
        <v>119</v>
      </c>
    </row>
    <row r="14" spans="2:16" s="40" customFormat="1" ht="197.25" customHeight="1" x14ac:dyDescent="0.25">
      <c r="B14" s="38">
        <v>8</v>
      </c>
      <c r="C14" s="23" t="s">
        <v>109</v>
      </c>
      <c r="D14" s="23" t="s">
        <v>98</v>
      </c>
      <c r="E14" s="23" t="s">
        <v>9</v>
      </c>
      <c r="F14" s="39" t="s">
        <v>136</v>
      </c>
      <c r="G14" s="39" t="s">
        <v>255</v>
      </c>
      <c r="H14" s="24" t="s">
        <v>86</v>
      </c>
      <c r="I14" s="23" t="s">
        <v>24</v>
      </c>
      <c r="J14" s="25">
        <v>24673462</v>
      </c>
      <c r="K14" s="25">
        <v>20972443</v>
      </c>
      <c r="L14" s="23" t="s">
        <v>20</v>
      </c>
      <c r="M14" s="23" t="s">
        <v>84</v>
      </c>
      <c r="N14" s="24" t="s">
        <v>16</v>
      </c>
      <c r="O14" s="41">
        <v>45275</v>
      </c>
      <c r="P14" s="28" t="s">
        <v>119</v>
      </c>
    </row>
    <row r="15" spans="2:16" s="40" customFormat="1" ht="177.75" customHeight="1" x14ac:dyDescent="0.25">
      <c r="B15" s="38">
        <v>9</v>
      </c>
      <c r="C15" s="23" t="s">
        <v>109</v>
      </c>
      <c r="D15" s="23" t="s">
        <v>98</v>
      </c>
      <c r="E15" s="23" t="s">
        <v>9</v>
      </c>
      <c r="F15" s="39" t="s">
        <v>137</v>
      </c>
      <c r="G15" s="39" t="s">
        <v>245</v>
      </c>
      <c r="H15" s="24" t="s">
        <v>86</v>
      </c>
      <c r="I15" s="23" t="s">
        <v>24</v>
      </c>
      <c r="J15" s="25">
        <v>25989800</v>
      </c>
      <c r="K15" s="25">
        <v>22091330</v>
      </c>
      <c r="L15" s="23" t="s">
        <v>20</v>
      </c>
      <c r="M15" s="23" t="s">
        <v>85</v>
      </c>
      <c r="N15" s="24" t="s">
        <v>17</v>
      </c>
      <c r="O15" s="41">
        <v>45275</v>
      </c>
      <c r="P15" s="28" t="s">
        <v>119</v>
      </c>
    </row>
    <row r="16" spans="2:16" s="40" customFormat="1" ht="193.5" customHeight="1" x14ac:dyDescent="0.25">
      <c r="B16" s="38">
        <v>10</v>
      </c>
      <c r="C16" s="23" t="s">
        <v>109</v>
      </c>
      <c r="D16" s="23" t="s">
        <v>98</v>
      </c>
      <c r="E16" s="23" t="s">
        <v>4</v>
      </c>
      <c r="F16" s="39" t="s">
        <v>138</v>
      </c>
      <c r="G16" s="39" t="s">
        <v>87</v>
      </c>
      <c r="H16" s="24" t="s">
        <v>21</v>
      </c>
      <c r="I16" s="23" t="s">
        <v>24</v>
      </c>
      <c r="J16" s="25">
        <v>10588234</v>
      </c>
      <c r="K16" s="25">
        <v>5823529</v>
      </c>
      <c r="L16" s="23" t="s">
        <v>20</v>
      </c>
      <c r="M16" s="23" t="s">
        <v>88</v>
      </c>
      <c r="N16" s="23" t="s">
        <v>17</v>
      </c>
      <c r="O16" s="41">
        <v>45275</v>
      </c>
      <c r="P16" s="27" t="s">
        <v>119</v>
      </c>
    </row>
    <row r="17" spans="2:19" s="40" customFormat="1" ht="204.75" customHeight="1" x14ac:dyDescent="0.25">
      <c r="B17" s="38">
        <v>11</v>
      </c>
      <c r="C17" s="23" t="s">
        <v>109</v>
      </c>
      <c r="D17" s="23" t="s">
        <v>98</v>
      </c>
      <c r="E17" s="23" t="s">
        <v>4</v>
      </c>
      <c r="F17" s="39" t="s">
        <v>139</v>
      </c>
      <c r="G17" s="39" t="s">
        <v>87</v>
      </c>
      <c r="H17" s="24" t="s">
        <v>21</v>
      </c>
      <c r="I17" s="23" t="s">
        <v>24</v>
      </c>
      <c r="J17" s="25">
        <v>20000000</v>
      </c>
      <c r="K17" s="25">
        <v>11000000</v>
      </c>
      <c r="L17" s="23" t="s">
        <v>20</v>
      </c>
      <c r="M17" s="23" t="s">
        <v>89</v>
      </c>
      <c r="N17" s="23" t="s">
        <v>17</v>
      </c>
      <c r="O17" s="41">
        <v>45275</v>
      </c>
      <c r="P17" s="27" t="s">
        <v>119</v>
      </c>
    </row>
    <row r="18" spans="2:19" s="40" customFormat="1" ht="237.75" customHeight="1" x14ac:dyDescent="0.25">
      <c r="B18" s="38">
        <v>12</v>
      </c>
      <c r="C18" s="23" t="s">
        <v>110</v>
      </c>
      <c r="D18" s="23" t="s">
        <v>111</v>
      </c>
      <c r="E18" s="23" t="s">
        <v>94</v>
      </c>
      <c r="F18" s="23" t="s">
        <v>181</v>
      </c>
      <c r="G18" s="39" t="s">
        <v>246</v>
      </c>
      <c r="H18" s="23" t="s">
        <v>143</v>
      </c>
      <c r="I18" s="23" t="s">
        <v>22</v>
      </c>
      <c r="J18" s="25">
        <v>120000000</v>
      </c>
      <c r="K18" s="25">
        <v>102000000</v>
      </c>
      <c r="L18" s="23" t="s">
        <v>20</v>
      </c>
      <c r="M18" s="23" t="s">
        <v>187</v>
      </c>
      <c r="N18" s="23" t="s">
        <v>196</v>
      </c>
      <c r="O18" s="26" t="s">
        <v>238</v>
      </c>
      <c r="P18" s="44" t="s">
        <v>118</v>
      </c>
    </row>
    <row r="19" spans="2:19" s="40" customFormat="1" ht="409.5" customHeight="1" x14ac:dyDescent="0.25">
      <c r="B19" s="38">
        <v>13</v>
      </c>
      <c r="C19" s="23" t="s">
        <v>110</v>
      </c>
      <c r="D19" s="23" t="s">
        <v>111</v>
      </c>
      <c r="E19" s="23" t="s">
        <v>94</v>
      </c>
      <c r="F19" s="23" t="s">
        <v>182</v>
      </c>
      <c r="G19" s="23" t="s">
        <v>184</v>
      </c>
      <c r="H19" s="23" t="s">
        <v>143</v>
      </c>
      <c r="I19" s="23" t="s">
        <v>35</v>
      </c>
      <c r="J19" s="25">
        <v>20000000</v>
      </c>
      <c r="K19" s="25">
        <v>8000000</v>
      </c>
      <c r="L19" s="23" t="s">
        <v>20</v>
      </c>
      <c r="M19" s="23" t="s">
        <v>188</v>
      </c>
      <c r="N19" s="23" t="s">
        <v>196</v>
      </c>
      <c r="O19" s="26" t="s">
        <v>238</v>
      </c>
      <c r="P19" s="44" t="s">
        <v>118</v>
      </c>
    </row>
    <row r="20" spans="2:19" s="40" customFormat="1" ht="270" customHeight="1" x14ac:dyDescent="0.25">
      <c r="B20" s="38">
        <v>14</v>
      </c>
      <c r="C20" s="23" t="s">
        <v>110</v>
      </c>
      <c r="D20" s="23" t="s">
        <v>111</v>
      </c>
      <c r="E20" s="23" t="s">
        <v>94</v>
      </c>
      <c r="F20" s="23" t="s">
        <v>183</v>
      </c>
      <c r="G20" s="23" t="s">
        <v>247</v>
      </c>
      <c r="H20" s="23" t="s">
        <v>143</v>
      </c>
      <c r="I20" s="23" t="s">
        <v>116</v>
      </c>
      <c r="J20" s="25">
        <v>42000000</v>
      </c>
      <c r="K20" s="25">
        <v>35700000</v>
      </c>
      <c r="L20" s="23" t="s">
        <v>20</v>
      </c>
      <c r="M20" s="23" t="s">
        <v>189</v>
      </c>
      <c r="N20" s="23" t="s">
        <v>17</v>
      </c>
      <c r="O20" s="26" t="s">
        <v>238</v>
      </c>
      <c r="P20" s="44" t="s">
        <v>118</v>
      </c>
    </row>
    <row r="21" spans="2:19" s="40" customFormat="1" ht="333.75" customHeight="1" x14ac:dyDescent="0.25">
      <c r="B21" s="38">
        <v>15</v>
      </c>
      <c r="C21" s="23" t="s">
        <v>110</v>
      </c>
      <c r="D21" s="23" t="s">
        <v>111</v>
      </c>
      <c r="E21" s="23" t="s">
        <v>94</v>
      </c>
      <c r="F21" s="23" t="s">
        <v>183</v>
      </c>
      <c r="G21" s="23" t="s">
        <v>185</v>
      </c>
      <c r="H21" s="23" t="s">
        <v>143</v>
      </c>
      <c r="I21" s="23" t="s">
        <v>35</v>
      </c>
      <c r="J21" s="25">
        <v>9250000</v>
      </c>
      <c r="K21" s="25">
        <v>3700000</v>
      </c>
      <c r="L21" s="23" t="s">
        <v>20</v>
      </c>
      <c r="M21" s="23" t="s">
        <v>190</v>
      </c>
      <c r="N21" s="23" t="s">
        <v>17</v>
      </c>
      <c r="O21" s="26" t="s">
        <v>238</v>
      </c>
      <c r="P21" s="44" t="s">
        <v>118</v>
      </c>
    </row>
    <row r="22" spans="2:19" s="40" customFormat="1" ht="268.5" customHeight="1" x14ac:dyDescent="0.25">
      <c r="B22" s="38">
        <v>16</v>
      </c>
      <c r="C22" s="23" t="s">
        <v>110</v>
      </c>
      <c r="D22" s="23" t="s">
        <v>111</v>
      </c>
      <c r="E22" s="23" t="s">
        <v>94</v>
      </c>
      <c r="F22" s="23" t="s">
        <v>96</v>
      </c>
      <c r="G22" s="23" t="s">
        <v>186</v>
      </c>
      <c r="H22" s="23" t="s">
        <v>143</v>
      </c>
      <c r="I22" s="23" t="s">
        <v>22</v>
      </c>
      <c r="J22" s="25">
        <v>32000000</v>
      </c>
      <c r="K22" s="25">
        <v>27200000</v>
      </c>
      <c r="L22" s="23" t="s">
        <v>20</v>
      </c>
      <c r="M22" s="23" t="s">
        <v>191</v>
      </c>
      <c r="N22" s="23" t="s">
        <v>99</v>
      </c>
      <c r="O22" s="26" t="s">
        <v>238</v>
      </c>
      <c r="P22" s="44" t="s">
        <v>118</v>
      </c>
    </row>
    <row r="23" spans="2:19" s="40" customFormat="1" ht="228.75" customHeight="1" x14ac:dyDescent="0.25">
      <c r="B23" s="38">
        <v>17</v>
      </c>
      <c r="C23" s="23" t="s">
        <v>110</v>
      </c>
      <c r="D23" s="23" t="s">
        <v>111</v>
      </c>
      <c r="E23" s="23" t="s">
        <v>94</v>
      </c>
      <c r="F23" s="23" t="s">
        <v>96</v>
      </c>
      <c r="G23" s="23" t="s">
        <v>186</v>
      </c>
      <c r="H23" s="23" t="s">
        <v>143</v>
      </c>
      <c r="I23" s="23" t="s">
        <v>35</v>
      </c>
      <c r="J23" s="25">
        <v>4000000</v>
      </c>
      <c r="K23" s="25">
        <v>1600000</v>
      </c>
      <c r="L23" s="23" t="s">
        <v>20</v>
      </c>
      <c r="M23" s="23" t="s">
        <v>192</v>
      </c>
      <c r="N23" s="23" t="s">
        <v>99</v>
      </c>
      <c r="O23" s="26" t="s">
        <v>238</v>
      </c>
      <c r="P23" s="44" t="s">
        <v>118</v>
      </c>
    </row>
    <row r="24" spans="2:19" s="40" customFormat="1" ht="238.5" customHeight="1" x14ac:dyDescent="0.25">
      <c r="B24" s="38">
        <v>18</v>
      </c>
      <c r="C24" s="23" t="s">
        <v>110</v>
      </c>
      <c r="D24" s="23" t="s">
        <v>111</v>
      </c>
      <c r="E24" s="23" t="s">
        <v>94</v>
      </c>
      <c r="F24" s="23" t="s">
        <v>106</v>
      </c>
      <c r="G24" s="23" t="s">
        <v>108</v>
      </c>
      <c r="H24" s="23" t="s">
        <v>144</v>
      </c>
      <c r="I24" s="23" t="s">
        <v>95</v>
      </c>
      <c r="J24" s="25">
        <v>5566000</v>
      </c>
      <c r="K24" s="25">
        <v>4473116</v>
      </c>
      <c r="L24" s="23" t="s">
        <v>23</v>
      </c>
      <c r="M24" s="23" t="s">
        <v>193</v>
      </c>
      <c r="N24" s="23" t="s">
        <v>196</v>
      </c>
      <c r="O24" s="42" t="s">
        <v>198</v>
      </c>
      <c r="P24" s="30" t="s">
        <v>118</v>
      </c>
    </row>
    <row r="25" spans="2:19" s="40" customFormat="1" ht="351.75" customHeight="1" x14ac:dyDescent="0.25">
      <c r="B25" s="38">
        <v>19</v>
      </c>
      <c r="C25" s="23" t="s">
        <v>110</v>
      </c>
      <c r="D25" s="23" t="s">
        <v>111</v>
      </c>
      <c r="E25" s="23" t="s">
        <v>94</v>
      </c>
      <c r="F25" s="23" t="s">
        <v>107</v>
      </c>
      <c r="G25" s="23" t="s">
        <v>108</v>
      </c>
      <c r="H25" s="23" t="s">
        <v>144</v>
      </c>
      <c r="I25" s="23" t="s">
        <v>95</v>
      </c>
      <c r="J25" s="25">
        <v>3200000</v>
      </c>
      <c r="K25" s="25">
        <v>2571680</v>
      </c>
      <c r="L25" s="23" t="s">
        <v>23</v>
      </c>
      <c r="M25" s="23" t="s">
        <v>194</v>
      </c>
      <c r="N25" s="23" t="s">
        <v>196</v>
      </c>
      <c r="O25" s="26" t="s">
        <v>241</v>
      </c>
      <c r="P25" s="30" t="s">
        <v>118</v>
      </c>
    </row>
    <row r="26" spans="2:19" s="40" customFormat="1" ht="168.75" customHeight="1" x14ac:dyDescent="0.25">
      <c r="B26" s="38">
        <v>20</v>
      </c>
      <c r="C26" s="23" t="s">
        <v>110</v>
      </c>
      <c r="D26" s="23" t="s">
        <v>111</v>
      </c>
      <c r="E26" s="23" t="s">
        <v>94</v>
      </c>
      <c r="F26" s="23" t="s">
        <v>127</v>
      </c>
      <c r="G26" s="23" t="s">
        <v>128</v>
      </c>
      <c r="H26" s="23" t="s">
        <v>144</v>
      </c>
      <c r="I26" s="23" t="s">
        <v>95</v>
      </c>
      <c r="J26" s="25">
        <v>15000000</v>
      </c>
      <c r="K26" s="25">
        <v>12054750</v>
      </c>
      <c r="L26" s="23" t="s">
        <v>23</v>
      </c>
      <c r="M26" s="23" t="s">
        <v>195</v>
      </c>
      <c r="N26" s="23" t="s">
        <v>197</v>
      </c>
      <c r="O26" s="26" t="s">
        <v>241</v>
      </c>
      <c r="P26" s="30" t="s">
        <v>118</v>
      </c>
    </row>
    <row r="27" spans="2:19" s="40" customFormat="1" ht="150" customHeight="1" x14ac:dyDescent="0.25">
      <c r="B27" s="38">
        <v>21</v>
      </c>
      <c r="C27" s="23" t="s">
        <v>112</v>
      </c>
      <c r="D27" s="23" t="s">
        <v>122</v>
      </c>
      <c r="E27" s="23" t="s">
        <v>6</v>
      </c>
      <c r="F27" s="23" t="s">
        <v>28</v>
      </c>
      <c r="G27" s="23" t="s">
        <v>29</v>
      </c>
      <c r="H27" s="24" t="s">
        <v>75</v>
      </c>
      <c r="I27" s="23" t="s">
        <v>95</v>
      </c>
      <c r="J27" s="25">
        <v>173450589</v>
      </c>
      <c r="K27" s="25">
        <v>130000000</v>
      </c>
      <c r="L27" s="23" t="s">
        <v>20</v>
      </c>
      <c r="M27" s="23" t="s">
        <v>100</v>
      </c>
      <c r="N27" s="23" t="s">
        <v>17</v>
      </c>
      <c r="O27" s="41">
        <v>45280</v>
      </c>
      <c r="P27" s="27" t="s">
        <v>118</v>
      </c>
    </row>
    <row r="28" spans="2:19" s="40" customFormat="1" ht="159.75" customHeight="1" x14ac:dyDescent="0.25">
      <c r="B28" s="38">
        <v>22</v>
      </c>
      <c r="C28" s="23" t="s">
        <v>112</v>
      </c>
      <c r="D28" s="23" t="s">
        <v>122</v>
      </c>
      <c r="E28" s="23" t="s">
        <v>6</v>
      </c>
      <c r="F28" s="23" t="s">
        <v>123</v>
      </c>
      <c r="G28" s="23" t="s">
        <v>124</v>
      </c>
      <c r="H28" s="24" t="s">
        <v>75</v>
      </c>
      <c r="I28" s="23" t="s">
        <v>95</v>
      </c>
      <c r="J28" s="25">
        <v>46698236</v>
      </c>
      <c r="K28" s="25">
        <v>35000000</v>
      </c>
      <c r="L28" s="23" t="s">
        <v>20</v>
      </c>
      <c r="M28" s="23" t="s">
        <v>125</v>
      </c>
      <c r="N28" s="24" t="s">
        <v>17</v>
      </c>
      <c r="O28" s="41">
        <v>45280</v>
      </c>
      <c r="P28" s="28" t="s">
        <v>117</v>
      </c>
    </row>
    <row r="29" spans="2:19" s="40" customFormat="1" ht="241.5" customHeight="1" x14ac:dyDescent="0.25">
      <c r="B29" s="38">
        <v>23</v>
      </c>
      <c r="C29" s="23" t="s">
        <v>112</v>
      </c>
      <c r="D29" s="23" t="s">
        <v>122</v>
      </c>
      <c r="E29" s="23" t="s">
        <v>7</v>
      </c>
      <c r="F29" s="39" t="s">
        <v>30</v>
      </c>
      <c r="G29" s="23" t="s">
        <v>31</v>
      </c>
      <c r="H29" s="24" t="s">
        <v>90</v>
      </c>
      <c r="I29" s="23" t="s">
        <v>95</v>
      </c>
      <c r="J29" s="25"/>
      <c r="K29" s="25"/>
      <c r="L29" s="23" t="s">
        <v>20</v>
      </c>
      <c r="M29" s="23" t="s">
        <v>32</v>
      </c>
      <c r="N29" s="23" t="s">
        <v>17</v>
      </c>
      <c r="O29" s="26">
        <v>45280</v>
      </c>
      <c r="P29" s="28" t="s">
        <v>120</v>
      </c>
    </row>
    <row r="30" spans="2:19" s="31" customFormat="1" ht="156.75" customHeight="1" x14ac:dyDescent="0.25">
      <c r="B30" s="38">
        <v>24</v>
      </c>
      <c r="C30" s="23" t="s">
        <v>101</v>
      </c>
      <c r="D30" s="23" t="s">
        <v>102</v>
      </c>
      <c r="E30" s="23" t="s">
        <v>26</v>
      </c>
      <c r="F30" s="23" t="s">
        <v>169</v>
      </c>
      <c r="G30" s="23" t="s">
        <v>168</v>
      </c>
      <c r="H30" s="24" t="s">
        <v>149</v>
      </c>
      <c r="I30" s="23" t="s">
        <v>34</v>
      </c>
      <c r="J30" s="25">
        <v>283089265.5</v>
      </c>
      <c r="K30" s="25">
        <v>217339500</v>
      </c>
      <c r="L30" s="23" t="s">
        <v>23</v>
      </c>
      <c r="M30" s="23" t="s">
        <v>170</v>
      </c>
      <c r="N30" s="23" t="s">
        <v>140</v>
      </c>
      <c r="O30" s="26">
        <v>45260</v>
      </c>
      <c r="P30" s="27" t="s">
        <v>118</v>
      </c>
      <c r="Q30" s="45"/>
      <c r="R30" s="45"/>
      <c r="S30" s="45"/>
    </row>
    <row r="31" spans="2:19" s="31" customFormat="1" ht="91.5" customHeight="1" x14ac:dyDescent="0.25">
      <c r="B31" s="38">
        <v>25</v>
      </c>
      <c r="C31" s="23" t="s">
        <v>101</v>
      </c>
      <c r="D31" s="23" t="s">
        <v>102</v>
      </c>
      <c r="E31" s="23" t="s">
        <v>26</v>
      </c>
      <c r="F31" s="23" t="s">
        <v>36</v>
      </c>
      <c r="G31" s="23" t="s">
        <v>151</v>
      </c>
      <c r="H31" s="24" t="s">
        <v>149</v>
      </c>
      <c r="I31" s="23" t="s">
        <v>22</v>
      </c>
      <c r="J31" s="25">
        <v>43411765</v>
      </c>
      <c r="K31" s="25">
        <v>36900000</v>
      </c>
      <c r="L31" s="23" t="s">
        <v>23</v>
      </c>
      <c r="M31" s="23" t="s">
        <v>91</v>
      </c>
      <c r="N31" s="23" t="s">
        <v>17</v>
      </c>
      <c r="O31" s="26">
        <v>45260</v>
      </c>
      <c r="P31" s="27" t="s">
        <v>118</v>
      </c>
      <c r="Q31" s="45"/>
      <c r="R31" s="45"/>
    </row>
    <row r="32" spans="2:19" s="31" customFormat="1" ht="84.75" customHeight="1" x14ac:dyDescent="0.25">
      <c r="B32" s="38">
        <v>26</v>
      </c>
      <c r="C32" s="23" t="s">
        <v>101</v>
      </c>
      <c r="D32" s="23" t="s">
        <v>102</v>
      </c>
      <c r="E32" s="23" t="s">
        <v>26</v>
      </c>
      <c r="F32" s="23" t="s">
        <v>36</v>
      </c>
      <c r="G32" s="23" t="s">
        <v>151</v>
      </c>
      <c r="H32" s="24" t="s">
        <v>149</v>
      </c>
      <c r="I32" s="23" t="s">
        <v>35</v>
      </c>
      <c r="J32" s="25">
        <v>10250000</v>
      </c>
      <c r="K32" s="25">
        <v>4100000</v>
      </c>
      <c r="L32" s="23" t="s">
        <v>23</v>
      </c>
      <c r="M32" s="23" t="s">
        <v>91</v>
      </c>
      <c r="N32" s="23" t="s">
        <v>17</v>
      </c>
      <c r="O32" s="26">
        <v>45260</v>
      </c>
      <c r="P32" s="27" t="s">
        <v>118</v>
      </c>
      <c r="Q32" s="45"/>
      <c r="R32" s="45"/>
    </row>
    <row r="33" spans="2:18" s="31" customFormat="1" ht="82.5" customHeight="1" x14ac:dyDescent="0.25">
      <c r="B33" s="38">
        <v>27</v>
      </c>
      <c r="C33" s="23" t="s">
        <v>101</v>
      </c>
      <c r="D33" s="23" t="s">
        <v>102</v>
      </c>
      <c r="E33" s="23" t="s">
        <v>26</v>
      </c>
      <c r="F33" s="40" t="s">
        <v>36</v>
      </c>
      <c r="G33" s="23" t="s">
        <v>151</v>
      </c>
      <c r="H33" s="24" t="s">
        <v>149</v>
      </c>
      <c r="I33" s="23" t="s">
        <v>34</v>
      </c>
      <c r="J33" s="25">
        <v>170147059</v>
      </c>
      <c r="K33" s="25">
        <v>130000000</v>
      </c>
      <c r="L33" s="23" t="s">
        <v>23</v>
      </c>
      <c r="M33" s="23" t="s">
        <v>171</v>
      </c>
      <c r="N33" s="23" t="s">
        <v>140</v>
      </c>
      <c r="O33" s="26">
        <v>45260</v>
      </c>
      <c r="P33" s="27" t="s">
        <v>118</v>
      </c>
      <c r="Q33" s="45"/>
      <c r="R33" s="45"/>
    </row>
    <row r="34" spans="2:18" s="31" customFormat="1" ht="129.75" customHeight="1" x14ac:dyDescent="0.25">
      <c r="B34" s="38">
        <v>28</v>
      </c>
      <c r="C34" s="23" t="s">
        <v>101</v>
      </c>
      <c r="D34" s="23" t="s">
        <v>102</v>
      </c>
      <c r="E34" s="23" t="s">
        <v>26</v>
      </c>
      <c r="F34" s="23" t="s">
        <v>236</v>
      </c>
      <c r="G34" s="23" t="s">
        <v>180</v>
      </c>
      <c r="H34" s="24" t="s">
        <v>149</v>
      </c>
      <c r="I34" s="23" t="s">
        <v>34</v>
      </c>
      <c r="J34" s="25">
        <v>4100735</v>
      </c>
      <c r="K34" s="25">
        <v>3300000</v>
      </c>
      <c r="L34" s="23" t="s">
        <v>23</v>
      </c>
      <c r="M34" s="23" t="s">
        <v>172</v>
      </c>
      <c r="N34" s="23" t="s">
        <v>140</v>
      </c>
      <c r="O34" s="26">
        <v>45278</v>
      </c>
      <c r="P34" s="27" t="s">
        <v>118</v>
      </c>
      <c r="Q34" s="45"/>
      <c r="R34" s="45"/>
    </row>
    <row r="35" spans="2:18" s="31" customFormat="1" ht="204" customHeight="1" x14ac:dyDescent="0.25">
      <c r="B35" s="38">
        <v>29</v>
      </c>
      <c r="C35" s="23" t="s">
        <v>101</v>
      </c>
      <c r="D35" s="23" t="s">
        <v>102</v>
      </c>
      <c r="E35" s="23" t="s">
        <v>4</v>
      </c>
      <c r="F35" s="23" t="s">
        <v>175</v>
      </c>
      <c r="G35" s="23" t="s">
        <v>174</v>
      </c>
      <c r="H35" s="24" t="s">
        <v>173</v>
      </c>
      <c r="I35" s="23" t="s">
        <v>22</v>
      </c>
      <c r="J35" s="25">
        <v>237164706</v>
      </c>
      <c r="K35" s="25">
        <v>201590000</v>
      </c>
      <c r="L35" s="23" t="s">
        <v>23</v>
      </c>
      <c r="M35" s="23" t="s">
        <v>176</v>
      </c>
      <c r="N35" s="24" t="s">
        <v>140</v>
      </c>
      <c r="O35" s="46">
        <v>45250</v>
      </c>
      <c r="P35" s="28" t="s">
        <v>117</v>
      </c>
      <c r="Q35" s="45"/>
      <c r="R35" s="45"/>
    </row>
    <row r="36" spans="2:18" s="31" customFormat="1" ht="208.5" customHeight="1" x14ac:dyDescent="0.25">
      <c r="B36" s="38">
        <v>30</v>
      </c>
      <c r="C36" s="23" t="s">
        <v>101</v>
      </c>
      <c r="D36" s="23" t="s">
        <v>102</v>
      </c>
      <c r="E36" s="23" t="s">
        <v>4</v>
      </c>
      <c r="F36" s="23" t="s">
        <v>175</v>
      </c>
      <c r="G36" s="23" t="s">
        <v>174</v>
      </c>
      <c r="H36" s="24" t="s">
        <v>173</v>
      </c>
      <c r="I36" s="23" t="s">
        <v>35</v>
      </c>
      <c r="J36" s="25">
        <v>26525000</v>
      </c>
      <c r="K36" s="25">
        <v>10610000</v>
      </c>
      <c r="L36" s="23" t="s">
        <v>23</v>
      </c>
      <c r="M36" s="23" t="s">
        <v>176</v>
      </c>
      <c r="N36" s="24" t="s">
        <v>140</v>
      </c>
      <c r="O36" s="46">
        <v>45250</v>
      </c>
      <c r="P36" s="28" t="s">
        <v>117</v>
      </c>
      <c r="Q36" s="45"/>
      <c r="R36" s="45"/>
    </row>
    <row r="37" spans="2:18" s="31" customFormat="1" ht="125.25" customHeight="1" x14ac:dyDescent="0.25">
      <c r="B37" s="38">
        <v>31</v>
      </c>
      <c r="C37" s="23" t="s">
        <v>101</v>
      </c>
      <c r="D37" s="23" t="s">
        <v>102</v>
      </c>
      <c r="E37" s="23" t="s">
        <v>4</v>
      </c>
      <c r="F37" s="23" t="s">
        <v>178</v>
      </c>
      <c r="G37" s="23" t="s">
        <v>177</v>
      </c>
      <c r="H37" s="24" t="s">
        <v>173</v>
      </c>
      <c r="I37" s="23" t="s">
        <v>22</v>
      </c>
      <c r="J37" s="25">
        <v>59398531</v>
      </c>
      <c r="K37" s="25">
        <v>47800000</v>
      </c>
      <c r="L37" s="23" t="s">
        <v>23</v>
      </c>
      <c r="M37" s="23" t="s">
        <v>179</v>
      </c>
      <c r="N37" s="24" t="s">
        <v>140</v>
      </c>
      <c r="O37" s="46">
        <v>45257</v>
      </c>
      <c r="P37" s="29" t="s">
        <v>117</v>
      </c>
      <c r="Q37" s="45"/>
      <c r="R37" s="45"/>
    </row>
    <row r="38" spans="2:18" s="31" customFormat="1" ht="108" customHeight="1" x14ac:dyDescent="0.25">
      <c r="B38" s="38">
        <v>32</v>
      </c>
      <c r="C38" s="23" t="s">
        <v>101</v>
      </c>
      <c r="D38" s="23" t="s">
        <v>102</v>
      </c>
      <c r="E38" s="23" t="s">
        <v>4</v>
      </c>
      <c r="F38" s="23" t="s">
        <v>199</v>
      </c>
      <c r="G38" s="23" t="s">
        <v>200</v>
      </c>
      <c r="H38" s="24" t="s">
        <v>150</v>
      </c>
      <c r="I38" s="23" t="s">
        <v>22</v>
      </c>
      <c r="J38" s="25">
        <v>100588235</v>
      </c>
      <c r="K38" s="25">
        <v>85500000</v>
      </c>
      <c r="L38" s="23" t="s">
        <v>23</v>
      </c>
      <c r="M38" s="23" t="s">
        <v>201</v>
      </c>
      <c r="N38" s="24" t="s">
        <v>17</v>
      </c>
      <c r="O38" s="47">
        <v>45254</v>
      </c>
      <c r="P38" s="28" t="s">
        <v>118</v>
      </c>
      <c r="Q38" s="45"/>
      <c r="R38" s="45"/>
    </row>
    <row r="39" spans="2:18" s="31" customFormat="1" ht="93" customHeight="1" x14ac:dyDescent="0.25">
      <c r="B39" s="38">
        <v>33</v>
      </c>
      <c r="C39" s="23" t="s">
        <v>101</v>
      </c>
      <c r="D39" s="23" t="s">
        <v>102</v>
      </c>
      <c r="E39" s="23" t="s">
        <v>4</v>
      </c>
      <c r="F39" s="23" t="s">
        <v>199</v>
      </c>
      <c r="G39" s="23" t="s">
        <v>200</v>
      </c>
      <c r="H39" s="24" t="s">
        <v>150</v>
      </c>
      <c r="I39" s="23" t="s">
        <v>35</v>
      </c>
      <c r="J39" s="25">
        <v>11250000</v>
      </c>
      <c r="K39" s="25">
        <v>4500000</v>
      </c>
      <c r="L39" s="23" t="s">
        <v>23</v>
      </c>
      <c r="M39" s="23" t="s">
        <v>202</v>
      </c>
      <c r="N39" s="24" t="s">
        <v>17</v>
      </c>
      <c r="O39" s="47">
        <v>45254</v>
      </c>
      <c r="P39" s="28" t="s">
        <v>118</v>
      </c>
      <c r="Q39" s="45"/>
      <c r="R39" s="45"/>
    </row>
    <row r="40" spans="2:18" s="40" customFormat="1" ht="87.75" customHeight="1" x14ac:dyDescent="0.25">
      <c r="B40" s="38">
        <v>34</v>
      </c>
      <c r="C40" s="23" t="s">
        <v>101</v>
      </c>
      <c r="D40" s="23" t="s">
        <v>102</v>
      </c>
      <c r="E40" s="23" t="s">
        <v>4</v>
      </c>
      <c r="F40" s="23" t="s">
        <v>203</v>
      </c>
      <c r="G40" s="23" t="s">
        <v>204</v>
      </c>
      <c r="H40" s="24" t="s">
        <v>150</v>
      </c>
      <c r="I40" s="23" t="s">
        <v>22</v>
      </c>
      <c r="J40" s="25">
        <v>83823529</v>
      </c>
      <c r="K40" s="25">
        <v>71250000</v>
      </c>
      <c r="L40" s="23" t="s">
        <v>23</v>
      </c>
      <c r="M40" s="23" t="s">
        <v>205</v>
      </c>
      <c r="N40" s="24" t="s">
        <v>17</v>
      </c>
      <c r="O40" s="47">
        <v>45254</v>
      </c>
      <c r="P40" s="29" t="s">
        <v>120</v>
      </c>
      <c r="Q40" s="45"/>
      <c r="R40" s="45"/>
    </row>
    <row r="41" spans="2:18" s="40" customFormat="1" ht="88.5" customHeight="1" x14ac:dyDescent="0.25">
      <c r="B41" s="38">
        <v>35</v>
      </c>
      <c r="C41" s="23" t="s">
        <v>101</v>
      </c>
      <c r="D41" s="23" t="s">
        <v>102</v>
      </c>
      <c r="E41" s="23" t="s">
        <v>4</v>
      </c>
      <c r="F41" s="23" t="s">
        <v>203</v>
      </c>
      <c r="G41" s="23" t="s">
        <v>204</v>
      </c>
      <c r="H41" s="24" t="s">
        <v>150</v>
      </c>
      <c r="I41" s="23" t="s">
        <v>35</v>
      </c>
      <c r="J41" s="25">
        <v>9375000</v>
      </c>
      <c r="K41" s="25">
        <v>3750000</v>
      </c>
      <c r="L41" s="23" t="s">
        <v>23</v>
      </c>
      <c r="M41" s="23" t="s">
        <v>205</v>
      </c>
      <c r="N41" s="24" t="s">
        <v>17</v>
      </c>
      <c r="O41" s="47">
        <v>45254</v>
      </c>
      <c r="P41" s="29" t="s">
        <v>120</v>
      </c>
      <c r="Q41" s="45"/>
      <c r="R41" s="45"/>
    </row>
    <row r="42" spans="2:18" s="40" customFormat="1" ht="224.25" customHeight="1" x14ac:dyDescent="0.25">
      <c r="B42" s="38">
        <v>36</v>
      </c>
      <c r="C42" s="23" t="s">
        <v>105</v>
      </c>
      <c r="D42" s="23" t="s">
        <v>102</v>
      </c>
      <c r="E42" s="23" t="s">
        <v>37</v>
      </c>
      <c r="F42" s="23" t="s">
        <v>153</v>
      </c>
      <c r="G42" s="23" t="s">
        <v>152</v>
      </c>
      <c r="H42" s="23" t="s">
        <v>154</v>
      </c>
      <c r="I42" s="23" t="s">
        <v>34</v>
      </c>
      <c r="J42" s="25">
        <f>138011500+34283824</f>
        <v>172295324</v>
      </c>
      <c r="K42" s="25">
        <f>100000000+28500000</f>
        <v>128500000</v>
      </c>
      <c r="L42" s="23" t="s">
        <v>155</v>
      </c>
      <c r="M42" s="23" t="s">
        <v>92</v>
      </c>
      <c r="N42" s="23" t="s">
        <v>17</v>
      </c>
      <c r="O42" s="47">
        <v>45275</v>
      </c>
      <c r="P42" s="27" t="s">
        <v>118</v>
      </c>
    </row>
    <row r="43" spans="2:18" s="40" customFormat="1" ht="181.5" customHeight="1" x14ac:dyDescent="0.25">
      <c r="B43" s="38">
        <v>37</v>
      </c>
      <c r="C43" s="23" t="s">
        <v>105</v>
      </c>
      <c r="D43" s="23" t="s">
        <v>102</v>
      </c>
      <c r="E43" s="23" t="s">
        <v>37</v>
      </c>
      <c r="F43" s="23" t="s">
        <v>39</v>
      </c>
      <c r="G43" s="23" t="s">
        <v>38</v>
      </c>
      <c r="H43" s="24" t="s">
        <v>156</v>
      </c>
      <c r="I43" s="23" t="s">
        <v>34</v>
      </c>
      <c r="J43" s="25">
        <v>113928309</v>
      </c>
      <c r="K43" s="25">
        <v>84900000</v>
      </c>
      <c r="L43" s="23" t="s">
        <v>93</v>
      </c>
      <c r="M43" s="23" t="s">
        <v>40</v>
      </c>
      <c r="N43" s="23" t="s">
        <v>17</v>
      </c>
      <c r="O43" s="47">
        <v>45268</v>
      </c>
      <c r="P43" s="27" t="s">
        <v>118</v>
      </c>
    </row>
    <row r="44" spans="2:18" s="40" customFormat="1" ht="60" customHeight="1" x14ac:dyDescent="0.25">
      <c r="B44" s="38">
        <v>38</v>
      </c>
      <c r="C44" s="79" t="s">
        <v>103</v>
      </c>
      <c r="D44" s="79" t="s">
        <v>113</v>
      </c>
      <c r="E44" s="79" t="s">
        <v>206</v>
      </c>
      <c r="F44" s="79" t="s">
        <v>207</v>
      </c>
      <c r="G44" s="79" t="s">
        <v>208</v>
      </c>
      <c r="H44" s="23" t="s">
        <v>141</v>
      </c>
      <c r="I44" s="23" t="s">
        <v>64</v>
      </c>
      <c r="J44" s="25">
        <v>819117647.33333337</v>
      </c>
      <c r="K44" s="25">
        <v>696250000</v>
      </c>
      <c r="L44" s="23" t="s">
        <v>209</v>
      </c>
      <c r="M44" s="23" t="s">
        <v>239</v>
      </c>
      <c r="N44" s="79" t="s">
        <v>16</v>
      </c>
      <c r="O44" s="72" t="s">
        <v>157</v>
      </c>
      <c r="P44" s="28" t="s">
        <v>158</v>
      </c>
    </row>
    <row r="45" spans="2:18" s="40" customFormat="1" ht="60" customHeight="1" x14ac:dyDescent="0.25">
      <c r="B45" s="38">
        <v>39</v>
      </c>
      <c r="C45" s="80"/>
      <c r="D45" s="80"/>
      <c r="E45" s="80"/>
      <c r="F45" s="80"/>
      <c r="G45" s="80"/>
      <c r="H45" s="23" t="s">
        <v>141</v>
      </c>
      <c r="I45" s="23" t="s">
        <v>64</v>
      </c>
      <c r="J45" s="25">
        <v>168887970</v>
      </c>
      <c r="K45" s="25">
        <v>67555188</v>
      </c>
      <c r="L45" s="23" t="s">
        <v>65</v>
      </c>
      <c r="M45" s="23" t="s">
        <v>239</v>
      </c>
      <c r="N45" s="80"/>
      <c r="O45" s="73"/>
      <c r="P45" s="28" t="s">
        <v>158</v>
      </c>
    </row>
    <row r="46" spans="2:18" s="40" customFormat="1" ht="228.75" customHeight="1" x14ac:dyDescent="0.25">
      <c r="B46" s="38">
        <v>40</v>
      </c>
      <c r="C46" s="23" t="s">
        <v>103</v>
      </c>
      <c r="D46" s="23" t="s">
        <v>113</v>
      </c>
      <c r="E46" s="23" t="s">
        <v>210</v>
      </c>
      <c r="F46" s="23" t="s">
        <v>211</v>
      </c>
      <c r="G46" s="23" t="s">
        <v>212</v>
      </c>
      <c r="H46" s="23" t="s">
        <v>141</v>
      </c>
      <c r="I46" s="23" t="s">
        <v>64</v>
      </c>
      <c r="J46" s="25">
        <v>12500000</v>
      </c>
      <c r="K46" s="25">
        <v>10625000</v>
      </c>
      <c r="L46" s="23" t="s">
        <v>213</v>
      </c>
      <c r="M46" s="23" t="s">
        <v>159</v>
      </c>
      <c r="N46" s="23" t="s">
        <v>16</v>
      </c>
      <c r="O46" s="48" t="s">
        <v>214</v>
      </c>
      <c r="P46" s="28" t="s">
        <v>158</v>
      </c>
    </row>
    <row r="47" spans="2:18" s="40" customFormat="1" ht="122.25" customHeight="1" x14ac:dyDescent="0.25">
      <c r="B47" s="38">
        <v>41</v>
      </c>
      <c r="C47" s="23" t="s">
        <v>103</v>
      </c>
      <c r="D47" s="23" t="s">
        <v>113</v>
      </c>
      <c r="E47" s="23" t="s">
        <v>210</v>
      </c>
      <c r="F47" s="23" t="s">
        <v>160</v>
      </c>
      <c r="G47" s="23" t="s">
        <v>161</v>
      </c>
      <c r="H47" s="23" t="s">
        <v>141</v>
      </c>
      <c r="I47" s="23" t="s">
        <v>64</v>
      </c>
      <c r="J47" s="25">
        <v>819117647.33333337</v>
      </c>
      <c r="K47" s="25">
        <v>696250000</v>
      </c>
      <c r="L47" s="23" t="s">
        <v>20</v>
      </c>
      <c r="M47" s="25" t="s">
        <v>162</v>
      </c>
      <c r="N47" s="23" t="s">
        <v>16</v>
      </c>
      <c r="O47" s="48" t="s">
        <v>237</v>
      </c>
      <c r="P47" s="28" t="s">
        <v>117</v>
      </c>
    </row>
    <row r="48" spans="2:18" s="40" customFormat="1" ht="96.75" customHeight="1" x14ac:dyDescent="0.25">
      <c r="B48" s="38">
        <v>42</v>
      </c>
      <c r="C48" s="23" t="s">
        <v>103</v>
      </c>
      <c r="D48" s="23" t="s">
        <v>113</v>
      </c>
      <c r="E48" s="23" t="s">
        <v>210</v>
      </c>
      <c r="F48" s="23" t="s">
        <v>215</v>
      </c>
      <c r="G48" s="23" t="s">
        <v>216</v>
      </c>
      <c r="H48" s="23" t="s">
        <v>142</v>
      </c>
      <c r="I48" s="23" t="s">
        <v>64</v>
      </c>
      <c r="J48" s="25">
        <v>17647058.823529411</v>
      </c>
      <c r="K48" s="25">
        <v>15000000</v>
      </c>
      <c r="L48" s="23" t="s">
        <v>209</v>
      </c>
      <c r="M48" s="23" t="s">
        <v>217</v>
      </c>
      <c r="N48" s="23" t="s">
        <v>16</v>
      </c>
      <c r="O48" s="48" t="s">
        <v>214</v>
      </c>
      <c r="P48" s="28" t="s">
        <v>158</v>
      </c>
    </row>
    <row r="49" spans="2:16" s="40" customFormat="1" ht="135.75" customHeight="1" x14ac:dyDescent="0.25">
      <c r="B49" s="38">
        <v>43</v>
      </c>
      <c r="C49" s="23" t="s">
        <v>103</v>
      </c>
      <c r="D49" s="23" t="s">
        <v>113</v>
      </c>
      <c r="E49" s="23" t="s">
        <v>218</v>
      </c>
      <c r="F49" s="23" t="s">
        <v>219</v>
      </c>
      <c r="G49" s="57" t="s">
        <v>163</v>
      </c>
      <c r="H49" s="23" t="s">
        <v>142</v>
      </c>
      <c r="I49" s="23" t="s">
        <v>64</v>
      </c>
      <c r="J49" s="25">
        <v>190937500</v>
      </c>
      <c r="K49" s="25">
        <v>95468750</v>
      </c>
      <c r="L49" s="23" t="s">
        <v>65</v>
      </c>
      <c r="M49" s="23" t="s">
        <v>42</v>
      </c>
      <c r="N49" s="23" t="s">
        <v>16</v>
      </c>
      <c r="O49" s="48" t="s">
        <v>214</v>
      </c>
      <c r="P49" s="49" t="s">
        <v>158</v>
      </c>
    </row>
    <row r="50" spans="2:16" s="40" customFormat="1" ht="60" customHeight="1" x14ac:dyDescent="0.25">
      <c r="B50" s="38">
        <v>44</v>
      </c>
      <c r="C50" s="23" t="s">
        <v>103</v>
      </c>
      <c r="D50" s="23" t="s">
        <v>113</v>
      </c>
      <c r="E50" s="23" t="s">
        <v>218</v>
      </c>
      <c r="F50" s="23" t="s">
        <v>220</v>
      </c>
      <c r="G50" s="57" t="s">
        <v>216</v>
      </c>
      <c r="H50" s="23" t="s">
        <v>142</v>
      </c>
      <c r="I50" s="23" t="s">
        <v>64</v>
      </c>
      <c r="J50" s="25">
        <v>20000000</v>
      </c>
      <c r="K50" s="25">
        <v>10000000</v>
      </c>
      <c r="L50" s="23" t="s">
        <v>65</v>
      </c>
      <c r="M50" s="23" t="s">
        <v>42</v>
      </c>
      <c r="N50" s="23" t="s">
        <v>16</v>
      </c>
      <c r="O50" s="48" t="s">
        <v>214</v>
      </c>
      <c r="P50" s="49" t="s">
        <v>158</v>
      </c>
    </row>
    <row r="51" spans="2:16" s="40" customFormat="1" ht="141.75" customHeight="1" x14ac:dyDescent="0.25">
      <c r="B51" s="38">
        <v>45</v>
      </c>
      <c r="C51" s="23" t="s">
        <v>103</v>
      </c>
      <c r="D51" s="23" t="s">
        <v>113</v>
      </c>
      <c r="E51" s="23" t="s">
        <v>221</v>
      </c>
      <c r="F51" s="23" t="s">
        <v>222</v>
      </c>
      <c r="G51" s="23" t="s">
        <v>164</v>
      </c>
      <c r="H51" s="23" t="s">
        <v>82</v>
      </c>
      <c r="I51" s="23" t="s">
        <v>64</v>
      </c>
      <c r="J51" s="25">
        <v>101294117.83999999</v>
      </c>
      <c r="K51" s="25">
        <v>86100000</v>
      </c>
      <c r="L51" s="23" t="s">
        <v>20</v>
      </c>
      <c r="M51" s="23" t="s">
        <v>104</v>
      </c>
      <c r="N51" s="23" t="s">
        <v>16</v>
      </c>
      <c r="O51" s="23" t="s">
        <v>157</v>
      </c>
      <c r="P51" s="28" t="s">
        <v>119</v>
      </c>
    </row>
    <row r="52" spans="2:16" s="40" customFormat="1" ht="156.75" customHeight="1" x14ac:dyDescent="0.25">
      <c r="B52" s="38">
        <v>46</v>
      </c>
      <c r="C52" s="23" t="s">
        <v>223</v>
      </c>
      <c r="D52" s="23" t="s">
        <v>113</v>
      </c>
      <c r="E52" s="23" t="s">
        <v>224</v>
      </c>
      <c r="F52" s="23" t="s">
        <v>165</v>
      </c>
      <c r="G52" s="23" t="s">
        <v>43</v>
      </c>
      <c r="H52" s="23" t="s">
        <v>77</v>
      </c>
      <c r="I52" s="23" t="s">
        <v>64</v>
      </c>
      <c r="J52" s="25">
        <v>177823529.5</v>
      </c>
      <c r="K52" s="25">
        <v>100150000</v>
      </c>
      <c r="L52" s="23" t="s">
        <v>65</v>
      </c>
      <c r="M52" s="23" t="s">
        <v>121</v>
      </c>
      <c r="N52" s="23" t="s">
        <v>16</v>
      </c>
      <c r="O52" s="23" t="s">
        <v>166</v>
      </c>
      <c r="P52" s="28" t="s">
        <v>119</v>
      </c>
    </row>
    <row r="53" spans="2:16" s="40" customFormat="1" ht="102" customHeight="1" x14ac:dyDescent="0.25">
      <c r="B53" s="38">
        <v>47</v>
      </c>
      <c r="C53" s="23" t="s">
        <v>225</v>
      </c>
      <c r="D53" s="23" t="s">
        <v>113</v>
      </c>
      <c r="E53" s="23" t="s">
        <v>226</v>
      </c>
      <c r="F53" s="23" t="s">
        <v>167</v>
      </c>
      <c r="G53" s="23" t="s">
        <v>43</v>
      </c>
      <c r="H53" s="23" t="s">
        <v>126</v>
      </c>
      <c r="I53" s="23" t="s">
        <v>64</v>
      </c>
      <c r="J53" s="25">
        <v>29411765</v>
      </c>
      <c r="K53" s="25">
        <v>25000000</v>
      </c>
      <c r="L53" s="23" t="s">
        <v>20</v>
      </c>
      <c r="M53" s="23" t="s">
        <v>114</v>
      </c>
      <c r="N53" s="23" t="s">
        <v>16</v>
      </c>
      <c r="O53" s="23" t="s">
        <v>166</v>
      </c>
      <c r="P53" s="28" t="s">
        <v>119</v>
      </c>
    </row>
    <row r="54" spans="2:16" s="40" customFormat="1" ht="247.5" customHeight="1" x14ac:dyDescent="0.25">
      <c r="B54" s="38">
        <v>48</v>
      </c>
      <c r="C54" s="23" t="s">
        <v>115</v>
      </c>
      <c r="D54" s="23" t="s">
        <v>63</v>
      </c>
      <c r="E54" s="23" t="s">
        <v>8</v>
      </c>
      <c r="F54" s="23" t="s">
        <v>227</v>
      </c>
      <c r="G54" s="23" t="s">
        <v>145</v>
      </c>
      <c r="H54" s="23" t="s">
        <v>146</v>
      </c>
      <c r="I54" s="23" t="s">
        <v>147</v>
      </c>
      <c r="J54" s="25">
        <f>370000000-24000000</f>
        <v>346000000</v>
      </c>
      <c r="K54" s="25">
        <f>J54/2</f>
        <v>173000000</v>
      </c>
      <c r="L54" s="23" t="s">
        <v>65</v>
      </c>
      <c r="M54" s="23" t="s">
        <v>251</v>
      </c>
      <c r="N54" s="23" t="s">
        <v>148</v>
      </c>
      <c r="O54" s="41" t="s">
        <v>228</v>
      </c>
      <c r="P54" s="43" t="s">
        <v>240</v>
      </c>
    </row>
    <row r="55" spans="2:16" s="40" customFormat="1" ht="190.5" customHeight="1" x14ac:dyDescent="0.25">
      <c r="B55" s="38">
        <v>49</v>
      </c>
      <c r="C55" s="23" t="s">
        <v>115</v>
      </c>
      <c r="D55" s="23" t="s">
        <v>63</v>
      </c>
      <c r="E55" s="23" t="s">
        <v>8</v>
      </c>
      <c r="F55" s="23" t="s">
        <v>229</v>
      </c>
      <c r="G55" s="23" t="s">
        <v>145</v>
      </c>
      <c r="H55" s="23" t="s">
        <v>146</v>
      </c>
      <c r="I55" s="23" t="s">
        <v>147</v>
      </c>
      <c r="J55" s="25">
        <v>90000000</v>
      </c>
      <c r="K55" s="25">
        <v>45000000</v>
      </c>
      <c r="L55" s="23" t="s">
        <v>65</v>
      </c>
      <c r="M55" s="23" t="s">
        <v>230</v>
      </c>
      <c r="N55" s="23" t="s">
        <v>148</v>
      </c>
      <c r="O55" s="41" t="s">
        <v>228</v>
      </c>
      <c r="P55" s="43" t="s">
        <v>119</v>
      </c>
    </row>
    <row r="56" spans="2:16" s="40" customFormat="1" ht="112.5" customHeight="1" x14ac:dyDescent="0.25">
      <c r="B56" s="38">
        <v>50</v>
      </c>
      <c r="C56" s="23" t="s">
        <v>115</v>
      </c>
      <c r="D56" s="23" t="s">
        <v>63</v>
      </c>
      <c r="E56" s="23" t="s">
        <v>8</v>
      </c>
      <c r="F56" s="23" t="s">
        <v>231</v>
      </c>
      <c r="G56" s="23" t="s">
        <v>145</v>
      </c>
      <c r="H56" s="23" t="s">
        <v>146</v>
      </c>
      <c r="I56" s="23" t="s">
        <v>147</v>
      </c>
      <c r="J56" s="25">
        <v>30000000</v>
      </c>
      <c r="K56" s="25">
        <v>15000000</v>
      </c>
      <c r="L56" s="23" t="s">
        <v>65</v>
      </c>
      <c r="M56" s="23" t="s">
        <v>232</v>
      </c>
      <c r="N56" s="23" t="s">
        <v>17</v>
      </c>
      <c r="O56" s="41" t="s">
        <v>233</v>
      </c>
      <c r="P56" s="43" t="s">
        <v>119</v>
      </c>
    </row>
    <row r="57" spans="2:16" s="40" customFormat="1" ht="169.5" customHeight="1" x14ac:dyDescent="0.25">
      <c r="B57" s="38">
        <v>51</v>
      </c>
      <c r="C57" s="23" t="s">
        <v>115</v>
      </c>
      <c r="D57" s="23" t="s">
        <v>63</v>
      </c>
      <c r="E57" s="23" t="s">
        <v>8</v>
      </c>
      <c r="F57" s="23" t="s">
        <v>234</v>
      </c>
      <c r="G57" s="23" t="s">
        <v>145</v>
      </c>
      <c r="H57" s="23" t="s">
        <v>146</v>
      </c>
      <c r="I57" s="23" t="s">
        <v>147</v>
      </c>
      <c r="J57" s="25">
        <v>24000000</v>
      </c>
      <c r="K57" s="25">
        <f>J57/2</f>
        <v>12000000</v>
      </c>
      <c r="L57" s="23" t="s">
        <v>65</v>
      </c>
      <c r="M57" s="23" t="s">
        <v>235</v>
      </c>
      <c r="N57" s="23" t="s">
        <v>17</v>
      </c>
      <c r="O57" s="41" t="s">
        <v>228</v>
      </c>
      <c r="P57" s="43" t="s">
        <v>117</v>
      </c>
    </row>
    <row r="58" spans="2:16" s="32" customFormat="1" ht="407.25" customHeight="1" x14ac:dyDescent="0.25">
      <c r="B58" s="23">
        <v>52</v>
      </c>
      <c r="C58" s="58" t="s">
        <v>257</v>
      </c>
      <c r="D58" s="59" t="s">
        <v>258</v>
      </c>
      <c r="E58" s="59" t="s">
        <v>259</v>
      </c>
      <c r="F58" s="67" t="s">
        <v>257</v>
      </c>
      <c r="G58" s="64" t="s">
        <v>260</v>
      </c>
      <c r="H58" s="61"/>
      <c r="I58" s="23" t="s">
        <v>147</v>
      </c>
      <c r="J58" s="62"/>
      <c r="K58" s="66" t="s">
        <v>264</v>
      </c>
      <c r="L58" s="59" t="s">
        <v>265</v>
      </c>
      <c r="M58" s="60" t="s">
        <v>261</v>
      </c>
      <c r="N58" s="23" t="s">
        <v>17</v>
      </c>
      <c r="O58" s="65" t="s">
        <v>262</v>
      </c>
      <c r="P58" s="65" t="s">
        <v>263</v>
      </c>
    </row>
    <row r="59" spans="2:16" s="33" customFormat="1" ht="50.1" customHeight="1" x14ac:dyDescent="0.25">
      <c r="B59" s="50"/>
      <c r="C59" s="51"/>
      <c r="F59" s="63"/>
      <c r="G59" s="32"/>
      <c r="H59" s="32"/>
      <c r="I59" s="32"/>
      <c r="J59" s="35"/>
      <c r="K59" s="35"/>
      <c r="L59" s="32"/>
      <c r="O59" s="52"/>
      <c r="P59" s="53"/>
    </row>
    <row r="60" spans="2:16" s="33" customFormat="1" ht="50.1" customHeight="1" x14ac:dyDescent="0.25">
      <c r="B60" s="50"/>
      <c r="F60" s="63"/>
      <c r="G60" s="32"/>
      <c r="H60" s="32"/>
      <c r="I60" s="32"/>
      <c r="J60" s="35"/>
      <c r="K60" s="35"/>
      <c r="L60" s="32"/>
      <c r="O60" s="52"/>
      <c r="P60" s="53"/>
    </row>
    <row r="61" spans="2:16" s="33" customFormat="1" ht="50.1" customHeight="1" x14ac:dyDescent="0.25">
      <c r="B61" s="50"/>
      <c r="G61" s="32"/>
      <c r="H61" s="32"/>
      <c r="I61" s="32"/>
      <c r="J61" s="35"/>
      <c r="K61" s="35"/>
      <c r="L61" s="32"/>
      <c r="O61" s="52"/>
      <c r="P61" s="53"/>
    </row>
    <row r="62" spans="2:16" s="33" customFormat="1" ht="50.1" customHeight="1" x14ac:dyDescent="0.25">
      <c r="B62" s="50"/>
      <c r="G62" s="32"/>
      <c r="H62" s="32"/>
      <c r="I62" s="32"/>
      <c r="J62" s="35"/>
      <c r="K62" s="35"/>
      <c r="L62" s="32"/>
      <c r="O62" s="52"/>
      <c r="P62" s="53"/>
    </row>
    <row r="63" spans="2:16" s="33" customFormat="1" ht="50.1" customHeight="1" x14ac:dyDescent="0.25">
      <c r="B63" s="50"/>
      <c r="G63" s="32"/>
      <c r="H63" s="32"/>
      <c r="I63" s="32"/>
      <c r="J63" s="35"/>
      <c r="K63" s="35"/>
      <c r="L63" s="35"/>
      <c r="M63" s="54"/>
      <c r="N63" s="54"/>
      <c r="O63" s="52"/>
      <c r="P63" s="53"/>
    </row>
    <row r="64" spans="2:16" s="33" customFormat="1" ht="50.1" customHeight="1" x14ac:dyDescent="0.25">
      <c r="B64" s="50"/>
      <c r="G64" s="32"/>
      <c r="H64" s="32"/>
      <c r="I64" s="32"/>
      <c r="J64" s="35"/>
      <c r="K64" s="35"/>
      <c r="L64" s="35"/>
      <c r="M64" s="54"/>
      <c r="N64" s="54"/>
      <c r="O64" s="52"/>
      <c r="P64" s="53"/>
    </row>
    <row r="65" spans="2:16" s="33" customFormat="1" ht="50.1" customHeight="1" x14ac:dyDescent="0.25">
      <c r="B65" s="50"/>
      <c r="G65" s="32"/>
      <c r="H65" s="32"/>
      <c r="I65" s="32"/>
      <c r="J65" s="35"/>
      <c r="K65" s="35"/>
      <c r="L65" s="35"/>
      <c r="M65" s="54"/>
      <c r="N65" s="54"/>
      <c r="O65" s="52"/>
      <c r="P65" s="53"/>
    </row>
    <row r="66" spans="2:16" s="33" customFormat="1" ht="50.1" customHeight="1" x14ac:dyDescent="0.25">
      <c r="B66" s="50"/>
      <c r="G66" s="32"/>
      <c r="H66" s="32"/>
      <c r="I66" s="32"/>
      <c r="J66" s="35"/>
      <c r="K66" s="35"/>
      <c r="L66" s="35"/>
      <c r="M66" s="54"/>
      <c r="N66" s="54"/>
      <c r="O66" s="52"/>
      <c r="P66" s="53"/>
    </row>
    <row r="67" spans="2:16" s="33" customFormat="1" ht="50.1" customHeight="1" x14ac:dyDescent="0.25">
      <c r="B67" s="50"/>
      <c r="G67" s="32"/>
      <c r="H67" s="32"/>
      <c r="I67" s="32"/>
      <c r="J67" s="35"/>
      <c r="K67" s="35"/>
      <c r="L67" s="35"/>
      <c r="M67" s="54"/>
      <c r="N67" s="54"/>
      <c r="O67" s="52"/>
      <c r="P67" s="53"/>
    </row>
    <row r="68" spans="2:16" s="33" customFormat="1" ht="50.1" customHeight="1" x14ac:dyDescent="0.25">
      <c r="B68" s="50"/>
      <c r="G68" s="32"/>
      <c r="H68" s="32"/>
      <c r="I68" s="32"/>
      <c r="J68" s="35"/>
      <c r="K68" s="35"/>
      <c r="L68" s="35"/>
      <c r="M68" s="54"/>
      <c r="N68" s="54"/>
      <c r="O68" s="52"/>
      <c r="P68" s="53"/>
    </row>
    <row r="69" spans="2:16" s="33" customFormat="1" ht="50.1" customHeight="1" x14ac:dyDescent="0.25">
      <c r="B69" s="50"/>
      <c r="G69" s="32"/>
      <c r="H69" s="32"/>
      <c r="I69" s="32"/>
      <c r="J69" s="35"/>
      <c r="K69" s="35"/>
      <c r="L69" s="35"/>
      <c r="M69" s="54"/>
      <c r="N69" s="54"/>
      <c r="O69" s="52"/>
      <c r="P69" s="53"/>
    </row>
    <row r="70" spans="2:16" s="33" customFormat="1" ht="50.1" customHeight="1" x14ac:dyDescent="0.25">
      <c r="B70" s="50"/>
      <c r="G70" s="32"/>
      <c r="H70" s="32"/>
      <c r="I70" s="32"/>
      <c r="J70" s="35"/>
      <c r="K70" s="35"/>
      <c r="L70" s="35"/>
      <c r="M70" s="54"/>
      <c r="N70" s="54"/>
      <c r="O70" s="52"/>
      <c r="P70" s="53"/>
    </row>
    <row r="71" spans="2:16" s="33" customFormat="1" ht="50.1" customHeight="1" x14ac:dyDescent="0.25">
      <c r="B71" s="50"/>
      <c r="G71" s="32"/>
      <c r="H71" s="32"/>
      <c r="I71" s="32"/>
      <c r="J71" s="35"/>
      <c r="K71" s="35"/>
      <c r="L71" s="35"/>
      <c r="M71" s="54"/>
      <c r="N71" s="54"/>
      <c r="O71" s="52"/>
      <c r="P71" s="53"/>
    </row>
    <row r="72" spans="2:16" s="33" customFormat="1" ht="50.1" customHeight="1" x14ac:dyDescent="0.25">
      <c r="B72" s="50"/>
      <c r="G72" s="32"/>
      <c r="H72" s="32"/>
      <c r="I72" s="32"/>
      <c r="J72" s="35"/>
      <c r="K72" s="35"/>
      <c r="L72" s="35"/>
      <c r="M72" s="54"/>
      <c r="N72" s="54"/>
      <c r="O72" s="52"/>
      <c r="P72" s="53"/>
    </row>
    <row r="73" spans="2:16" s="33" customFormat="1" ht="50.1" customHeight="1" x14ac:dyDescent="0.25">
      <c r="B73" s="50"/>
      <c r="G73" s="32"/>
      <c r="H73" s="32"/>
      <c r="I73" s="32"/>
      <c r="J73" s="35"/>
      <c r="K73" s="35"/>
      <c r="L73" s="35"/>
      <c r="M73" s="54"/>
      <c r="N73" s="54"/>
      <c r="O73" s="52"/>
      <c r="P73" s="53"/>
    </row>
    <row r="74" spans="2:16" s="33" customFormat="1" ht="50.1" customHeight="1" x14ac:dyDescent="0.25">
      <c r="B74" s="50"/>
      <c r="G74" s="32"/>
      <c r="H74" s="32"/>
      <c r="I74" s="32"/>
      <c r="J74" s="35"/>
      <c r="K74" s="35"/>
      <c r="L74" s="35"/>
      <c r="M74" s="54"/>
      <c r="N74" s="54"/>
      <c r="O74" s="52"/>
      <c r="P74" s="53"/>
    </row>
    <row r="75" spans="2:16" s="33" customFormat="1" ht="50.1" customHeight="1" x14ac:dyDescent="0.25">
      <c r="B75" s="50"/>
      <c r="G75" s="32"/>
      <c r="H75" s="32"/>
      <c r="I75" s="32"/>
      <c r="J75" s="35"/>
      <c r="K75" s="35"/>
      <c r="L75" s="35"/>
      <c r="M75" s="54"/>
      <c r="N75" s="54"/>
      <c r="O75" s="52"/>
      <c r="P75" s="53"/>
    </row>
    <row r="76" spans="2:16" s="33" customFormat="1" ht="50.1" customHeight="1" x14ac:dyDescent="0.25">
      <c r="B76" s="50"/>
      <c r="G76" s="32"/>
      <c r="H76" s="32"/>
      <c r="I76" s="32"/>
      <c r="J76" s="35"/>
      <c r="K76" s="35"/>
      <c r="L76" s="35"/>
      <c r="M76" s="54"/>
      <c r="N76" s="54"/>
      <c r="O76" s="52"/>
      <c r="P76" s="53"/>
    </row>
    <row r="77" spans="2:16" s="33" customFormat="1" ht="50.1" customHeight="1" x14ac:dyDescent="0.25">
      <c r="B77" s="50"/>
      <c r="G77" s="32"/>
      <c r="H77" s="32"/>
      <c r="I77" s="32"/>
      <c r="J77" s="35"/>
      <c r="K77" s="35"/>
      <c r="L77" s="35"/>
      <c r="M77" s="54"/>
      <c r="N77" s="54"/>
      <c r="O77" s="52"/>
      <c r="P77" s="53"/>
    </row>
    <row r="78" spans="2:16" s="33" customFormat="1" ht="50.1" customHeight="1" x14ac:dyDescent="0.25">
      <c r="B78" s="50"/>
      <c r="G78" s="32"/>
      <c r="H78" s="32"/>
      <c r="I78" s="32"/>
      <c r="J78" s="35"/>
      <c r="K78" s="35"/>
      <c r="L78" s="35"/>
      <c r="M78" s="54"/>
      <c r="N78" s="54"/>
      <c r="O78" s="52"/>
      <c r="P78" s="53"/>
    </row>
    <row r="79" spans="2:16" s="33" customFormat="1" ht="50.1" customHeight="1" x14ac:dyDescent="0.25">
      <c r="B79" s="50"/>
      <c r="G79" s="32"/>
      <c r="H79" s="32"/>
      <c r="I79" s="32"/>
      <c r="J79" s="35"/>
      <c r="K79" s="35"/>
      <c r="L79" s="35"/>
      <c r="M79" s="54"/>
      <c r="N79" s="54"/>
      <c r="O79" s="52"/>
      <c r="P79" s="53"/>
    </row>
    <row r="80" spans="2:16" s="33" customFormat="1" ht="50.1" customHeight="1" x14ac:dyDescent="0.25">
      <c r="B80" s="50"/>
      <c r="G80" s="32"/>
      <c r="H80" s="32"/>
      <c r="I80" s="32"/>
      <c r="J80" s="35"/>
      <c r="K80" s="35"/>
      <c r="L80" s="35"/>
      <c r="M80" s="54"/>
      <c r="N80" s="54"/>
      <c r="O80" s="52"/>
      <c r="P80" s="53"/>
    </row>
    <row r="81" spans="2:16" s="33" customFormat="1" ht="50.1" customHeight="1" x14ac:dyDescent="0.25">
      <c r="B81" s="50"/>
      <c r="G81" s="32"/>
      <c r="H81" s="32"/>
      <c r="I81" s="32"/>
      <c r="J81" s="35"/>
      <c r="K81" s="35"/>
      <c r="L81" s="35"/>
      <c r="M81" s="54"/>
      <c r="N81" s="54"/>
      <c r="O81" s="52"/>
      <c r="P81" s="53"/>
    </row>
    <row r="82" spans="2:16" s="33" customFormat="1" ht="50.1" customHeight="1" x14ac:dyDescent="0.25">
      <c r="B82" s="50"/>
      <c r="G82" s="32"/>
      <c r="H82" s="32"/>
      <c r="I82" s="32"/>
      <c r="J82" s="35"/>
      <c r="K82" s="35"/>
      <c r="L82" s="35"/>
      <c r="M82" s="54"/>
      <c r="N82" s="54"/>
      <c r="O82" s="52"/>
      <c r="P82" s="53"/>
    </row>
    <row r="83" spans="2:16" s="33" customFormat="1" ht="50.1" customHeight="1" x14ac:dyDescent="0.25">
      <c r="B83" s="50"/>
      <c r="G83" s="32"/>
      <c r="H83" s="32"/>
      <c r="I83" s="32"/>
      <c r="J83" s="35"/>
      <c r="K83" s="35"/>
      <c r="L83" s="35"/>
      <c r="M83" s="54"/>
      <c r="N83" s="54"/>
      <c r="O83" s="52"/>
      <c r="P83" s="53"/>
    </row>
    <row r="84" spans="2:16" s="33" customFormat="1" ht="50.1" customHeight="1" x14ac:dyDescent="0.25">
      <c r="B84" s="50"/>
      <c r="G84" s="32"/>
      <c r="H84" s="32"/>
      <c r="I84" s="32"/>
      <c r="J84" s="35"/>
      <c r="K84" s="35"/>
      <c r="L84" s="35"/>
      <c r="M84" s="54"/>
      <c r="N84" s="54"/>
      <c r="O84" s="52"/>
      <c r="P84" s="53"/>
    </row>
    <row r="85" spans="2:16" s="33" customFormat="1" ht="50.1" customHeight="1" x14ac:dyDescent="0.25">
      <c r="B85" s="50"/>
      <c r="G85" s="32"/>
      <c r="H85" s="32"/>
      <c r="I85" s="32"/>
      <c r="J85" s="35"/>
      <c r="K85" s="35"/>
      <c r="L85" s="35"/>
      <c r="M85" s="54"/>
      <c r="N85" s="54"/>
      <c r="O85" s="52"/>
      <c r="P85" s="53"/>
    </row>
    <row r="86" spans="2:16" s="33" customFormat="1" ht="50.1" customHeight="1" x14ac:dyDescent="0.25">
      <c r="B86" s="50"/>
      <c r="G86" s="32"/>
      <c r="H86" s="32"/>
      <c r="I86" s="32"/>
      <c r="J86" s="35"/>
      <c r="K86" s="35"/>
      <c r="L86" s="35"/>
      <c r="M86" s="54"/>
      <c r="N86" s="54"/>
      <c r="O86" s="52"/>
      <c r="P86" s="53"/>
    </row>
    <row r="87" spans="2:16" s="33" customFormat="1" ht="50.1" customHeight="1" x14ac:dyDescent="0.25">
      <c r="B87" s="50"/>
      <c r="G87" s="32"/>
      <c r="H87" s="32"/>
      <c r="I87" s="32"/>
      <c r="J87" s="35"/>
      <c r="K87" s="35"/>
      <c r="L87" s="35"/>
      <c r="M87" s="54"/>
      <c r="N87" s="54"/>
      <c r="O87" s="52"/>
      <c r="P87" s="53"/>
    </row>
    <row r="88" spans="2:16" s="33" customFormat="1" ht="50.1" customHeight="1" x14ac:dyDescent="0.25">
      <c r="B88" s="50"/>
      <c r="G88" s="32"/>
      <c r="H88" s="32"/>
      <c r="I88" s="32"/>
      <c r="J88" s="35"/>
      <c r="K88" s="35"/>
      <c r="L88" s="35"/>
      <c r="M88" s="54"/>
      <c r="N88" s="54"/>
      <c r="O88" s="52"/>
      <c r="P88" s="53"/>
    </row>
    <row r="89" spans="2:16" s="33" customFormat="1" ht="50.1" customHeight="1" x14ac:dyDescent="0.25">
      <c r="B89" s="50"/>
      <c r="G89" s="32"/>
      <c r="H89" s="32"/>
      <c r="I89" s="32"/>
      <c r="J89" s="35"/>
      <c r="K89" s="35"/>
      <c r="L89" s="35"/>
      <c r="O89" s="52"/>
      <c r="P89" s="53"/>
    </row>
    <row r="90" spans="2:16" s="33" customFormat="1" ht="50.1" customHeight="1" x14ac:dyDescent="0.25">
      <c r="B90" s="50"/>
      <c r="G90" s="32"/>
      <c r="H90" s="32"/>
      <c r="I90" s="32"/>
      <c r="J90" s="35"/>
      <c r="K90" s="35"/>
      <c r="L90" s="35"/>
      <c r="O90" s="52"/>
      <c r="P90" s="53"/>
    </row>
    <row r="91" spans="2:16" s="33" customFormat="1" ht="50.1" customHeight="1" x14ac:dyDescent="0.25">
      <c r="B91" s="50"/>
      <c r="G91" s="32"/>
      <c r="H91" s="32"/>
      <c r="I91" s="32"/>
      <c r="J91" s="35"/>
      <c r="K91" s="35"/>
      <c r="L91" s="35"/>
      <c r="O91" s="52"/>
      <c r="P91" s="53"/>
    </row>
    <row r="92" spans="2:16" s="33" customFormat="1" ht="50.1" customHeight="1" x14ac:dyDescent="0.25">
      <c r="B92" s="50"/>
      <c r="G92" s="32"/>
      <c r="H92" s="32"/>
      <c r="I92" s="32"/>
      <c r="J92" s="35"/>
      <c r="K92" s="35"/>
      <c r="L92" s="35"/>
      <c r="O92" s="52"/>
      <c r="P92" s="53"/>
    </row>
    <row r="93" spans="2:16" s="33" customFormat="1" ht="50.1" customHeight="1" x14ac:dyDescent="0.25">
      <c r="B93" s="50"/>
      <c r="G93" s="32"/>
      <c r="H93" s="32"/>
      <c r="I93" s="32"/>
      <c r="J93" s="35"/>
      <c r="K93" s="35"/>
      <c r="L93" s="35"/>
      <c r="O93" s="52"/>
      <c r="P93" s="53"/>
    </row>
    <row r="94" spans="2:16" s="33" customFormat="1" ht="50.1" customHeight="1" x14ac:dyDescent="0.25">
      <c r="B94" s="50"/>
      <c r="G94" s="32"/>
      <c r="H94" s="32"/>
      <c r="I94" s="32"/>
      <c r="J94" s="35"/>
      <c r="K94" s="35"/>
      <c r="L94" s="35"/>
      <c r="O94" s="52"/>
      <c r="P94" s="53"/>
    </row>
    <row r="95" spans="2:16" s="33" customFormat="1" ht="50.1" customHeight="1" x14ac:dyDescent="0.25">
      <c r="B95" s="50"/>
      <c r="G95" s="32"/>
      <c r="H95" s="32"/>
      <c r="I95" s="32"/>
      <c r="J95" s="35"/>
      <c r="K95" s="35"/>
      <c r="L95" s="35"/>
      <c r="O95" s="52"/>
      <c r="P95" s="53"/>
    </row>
    <row r="96" spans="2:16" s="33" customFormat="1" ht="50.1" customHeight="1" x14ac:dyDescent="0.25">
      <c r="B96" s="50"/>
      <c r="G96" s="32"/>
      <c r="H96" s="32"/>
      <c r="I96" s="32"/>
      <c r="J96" s="35"/>
      <c r="K96" s="35"/>
      <c r="L96" s="35"/>
      <c r="O96" s="52"/>
      <c r="P96" s="53"/>
    </row>
    <row r="97" spans="2:16" s="33" customFormat="1" ht="50.1" customHeight="1" x14ac:dyDescent="0.25">
      <c r="B97" s="50"/>
      <c r="G97" s="32"/>
      <c r="H97" s="32"/>
      <c r="I97" s="32"/>
      <c r="J97" s="35"/>
      <c r="K97" s="35"/>
      <c r="L97" s="35"/>
      <c r="O97" s="52"/>
      <c r="P97" s="53"/>
    </row>
    <row r="98" spans="2:16" s="33" customFormat="1" ht="50.1" customHeight="1" x14ac:dyDescent="0.25">
      <c r="B98" s="50"/>
      <c r="G98" s="32"/>
      <c r="H98" s="32"/>
      <c r="I98" s="32"/>
      <c r="J98" s="35"/>
      <c r="K98" s="35"/>
      <c r="L98" s="35"/>
      <c r="O98" s="52"/>
      <c r="P98" s="53"/>
    </row>
    <row r="99" spans="2:16" s="33" customFormat="1" ht="50.1" customHeight="1" x14ac:dyDescent="0.25">
      <c r="B99" s="50"/>
      <c r="G99" s="32"/>
      <c r="H99" s="32"/>
      <c r="I99" s="32"/>
      <c r="J99" s="35"/>
      <c r="K99" s="35"/>
      <c r="L99" s="35"/>
      <c r="O99" s="52"/>
      <c r="P99" s="53"/>
    </row>
    <row r="100" spans="2:16" s="33" customFormat="1" ht="50.1" customHeight="1" x14ac:dyDescent="0.25">
      <c r="B100" s="50"/>
      <c r="G100" s="32"/>
      <c r="H100" s="32"/>
      <c r="I100" s="32"/>
      <c r="J100" s="35"/>
      <c r="K100" s="35"/>
      <c r="L100" s="35"/>
      <c r="O100" s="52"/>
      <c r="P100" s="53"/>
    </row>
    <row r="101" spans="2:16" s="33" customFormat="1" ht="50.1" customHeight="1" x14ac:dyDescent="0.25">
      <c r="B101" s="50"/>
      <c r="G101" s="32"/>
      <c r="H101" s="32"/>
      <c r="I101" s="32"/>
      <c r="J101" s="35"/>
      <c r="K101" s="35"/>
      <c r="L101" s="35"/>
      <c r="O101" s="52"/>
      <c r="P101" s="53"/>
    </row>
    <row r="102" spans="2:16" s="33" customFormat="1" ht="50.1" customHeight="1" x14ac:dyDescent="0.25">
      <c r="B102" s="50"/>
      <c r="G102" s="32"/>
      <c r="H102" s="32"/>
      <c r="I102" s="32"/>
      <c r="J102" s="35"/>
      <c r="K102" s="35"/>
      <c r="L102" s="35"/>
      <c r="O102" s="52"/>
      <c r="P102" s="53"/>
    </row>
    <row r="103" spans="2:16" s="33" customFormat="1" ht="50.1" customHeight="1" x14ac:dyDescent="0.25">
      <c r="B103" s="50"/>
      <c r="G103" s="32"/>
      <c r="H103" s="32"/>
      <c r="I103" s="32"/>
      <c r="J103" s="35"/>
      <c r="K103" s="35"/>
      <c r="L103" s="35"/>
      <c r="O103" s="52"/>
      <c r="P103" s="53"/>
    </row>
    <row r="104" spans="2:16" s="33" customFormat="1" ht="50.1" customHeight="1" x14ac:dyDescent="0.25">
      <c r="B104" s="50"/>
      <c r="G104" s="32"/>
      <c r="H104" s="32"/>
      <c r="I104" s="32"/>
      <c r="J104" s="35"/>
      <c r="K104" s="35"/>
      <c r="L104" s="35"/>
      <c r="O104" s="52"/>
      <c r="P104" s="53"/>
    </row>
    <row r="105" spans="2:16" s="33" customFormat="1" ht="50.1" customHeight="1" x14ac:dyDescent="0.25">
      <c r="B105" s="50"/>
      <c r="G105" s="32"/>
      <c r="H105" s="32"/>
      <c r="I105" s="32"/>
      <c r="J105" s="35"/>
      <c r="K105" s="35"/>
      <c r="L105" s="35"/>
      <c r="O105" s="52"/>
      <c r="P105" s="53"/>
    </row>
    <row r="106" spans="2:16" s="33" customFormat="1" ht="50.1" customHeight="1" x14ac:dyDescent="0.25">
      <c r="B106" s="50"/>
      <c r="G106" s="32"/>
      <c r="H106" s="32"/>
      <c r="I106" s="32"/>
      <c r="J106" s="35"/>
      <c r="K106" s="35"/>
      <c r="L106" s="35"/>
      <c r="O106" s="52"/>
      <c r="P106" s="53"/>
    </row>
    <row r="107" spans="2:16" s="33" customFormat="1" ht="50.1" customHeight="1" x14ac:dyDescent="0.25">
      <c r="B107" s="50"/>
      <c r="G107" s="32"/>
      <c r="H107" s="32"/>
      <c r="I107" s="32"/>
      <c r="J107" s="35"/>
      <c r="K107" s="35"/>
      <c r="L107" s="35"/>
      <c r="O107" s="52"/>
      <c r="P107" s="53"/>
    </row>
    <row r="108" spans="2:16" s="33" customFormat="1" ht="50.1" customHeight="1" x14ac:dyDescent="0.25">
      <c r="B108" s="50"/>
      <c r="G108" s="32"/>
      <c r="H108" s="32"/>
      <c r="I108" s="32"/>
      <c r="J108" s="35"/>
      <c r="K108" s="35"/>
      <c r="L108" s="35"/>
      <c r="O108" s="52"/>
      <c r="P108" s="53"/>
    </row>
    <row r="109" spans="2:16" s="33" customFormat="1" ht="50.1" customHeight="1" x14ac:dyDescent="0.25">
      <c r="B109" s="50"/>
      <c r="G109" s="32"/>
      <c r="H109" s="32"/>
      <c r="I109" s="32"/>
      <c r="J109" s="35"/>
      <c r="K109" s="35"/>
      <c r="L109" s="35"/>
      <c r="O109" s="52"/>
      <c r="P109" s="53"/>
    </row>
    <row r="110" spans="2:16" s="33" customFormat="1" ht="50.1" customHeight="1" x14ac:dyDescent="0.25">
      <c r="B110" s="50"/>
      <c r="G110" s="32"/>
      <c r="H110" s="32"/>
      <c r="I110" s="32"/>
      <c r="J110" s="35"/>
      <c r="K110" s="35"/>
      <c r="L110" s="35"/>
      <c r="O110" s="52"/>
      <c r="P110" s="53"/>
    </row>
    <row r="111" spans="2:16" s="33" customFormat="1" ht="50.1" customHeight="1" x14ac:dyDescent="0.25">
      <c r="B111" s="50"/>
      <c r="G111" s="32"/>
      <c r="H111" s="32"/>
      <c r="I111" s="32"/>
      <c r="J111" s="35"/>
      <c r="K111" s="35"/>
      <c r="L111" s="35"/>
      <c r="O111" s="52"/>
      <c r="P111" s="53"/>
    </row>
    <row r="112" spans="2:16" s="33" customFormat="1" ht="50.1" customHeight="1" x14ac:dyDescent="0.25">
      <c r="B112" s="50"/>
      <c r="G112" s="32"/>
      <c r="H112" s="32"/>
      <c r="I112" s="32"/>
      <c r="J112" s="35"/>
      <c r="K112" s="35"/>
      <c r="L112" s="35"/>
      <c r="O112" s="52"/>
      <c r="P112" s="53"/>
    </row>
    <row r="113" spans="2:16" s="33" customFormat="1" ht="50.1" customHeight="1" x14ac:dyDescent="0.25">
      <c r="B113" s="50"/>
      <c r="G113" s="32"/>
      <c r="H113" s="32"/>
      <c r="I113" s="32"/>
      <c r="J113" s="35"/>
      <c r="K113" s="35"/>
      <c r="L113" s="35"/>
      <c r="O113" s="52"/>
      <c r="P113" s="53"/>
    </row>
    <row r="114" spans="2:16" s="33" customFormat="1" ht="50.1" customHeight="1" x14ac:dyDescent="0.25">
      <c r="B114" s="50"/>
      <c r="G114" s="32"/>
      <c r="H114" s="32"/>
      <c r="I114" s="32"/>
      <c r="J114" s="35"/>
      <c r="K114" s="35"/>
      <c r="L114" s="35"/>
      <c r="O114" s="52"/>
      <c r="P114" s="53"/>
    </row>
    <row r="115" spans="2:16" s="33" customFormat="1" ht="50.1" customHeight="1" x14ac:dyDescent="0.25">
      <c r="B115" s="50"/>
      <c r="G115" s="32"/>
      <c r="H115" s="32"/>
      <c r="I115" s="32"/>
      <c r="J115" s="35"/>
      <c r="K115" s="35"/>
      <c r="L115" s="35"/>
      <c r="O115" s="52"/>
      <c r="P115" s="53"/>
    </row>
    <row r="116" spans="2:16" s="33" customFormat="1" ht="50.1" customHeight="1" x14ac:dyDescent="0.25">
      <c r="B116" s="50"/>
      <c r="G116" s="32"/>
      <c r="H116" s="32"/>
      <c r="I116" s="32"/>
      <c r="J116" s="35"/>
      <c r="K116" s="35"/>
      <c r="L116" s="35"/>
      <c r="O116" s="52"/>
      <c r="P116" s="53"/>
    </row>
    <row r="117" spans="2:16" s="33" customFormat="1" ht="50.1" customHeight="1" x14ac:dyDescent="0.25">
      <c r="B117" s="50"/>
      <c r="G117" s="32"/>
      <c r="H117" s="32"/>
      <c r="I117" s="32"/>
      <c r="J117" s="35"/>
      <c r="K117" s="35"/>
      <c r="L117" s="35"/>
      <c r="O117" s="52"/>
      <c r="P117" s="53"/>
    </row>
    <row r="118" spans="2:16" ht="50.1" customHeight="1" x14ac:dyDescent="0.25">
      <c r="L118" s="18"/>
    </row>
  </sheetData>
  <autoFilter ref="B6:P59"/>
  <mergeCells count="23">
    <mergeCell ref="C44:C45"/>
    <mergeCell ref="D44:D45"/>
    <mergeCell ref="E44:E45"/>
    <mergeCell ref="F44:F45"/>
    <mergeCell ref="G44:G45"/>
    <mergeCell ref="B5:B6"/>
    <mergeCell ref="C5:C6"/>
    <mergeCell ref="D5:D6"/>
    <mergeCell ref="E5:E6"/>
    <mergeCell ref="F5:F6"/>
    <mergeCell ref="N5:N6"/>
    <mergeCell ref="O5:O6"/>
    <mergeCell ref="P5:P6"/>
    <mergeCell ref="O44:O45"/>
    <mergeCell ref="D3:O3"/>
    <mergeCell ref="G5:G6"/>
    <mergeCell ref="H5:H6"/>
    <mergeCell ref="I5:I6"/>
    <mergeCell ref="J5:J6"/>
    <mergeCell ref="K5:K6"/>
    <mergeCell ref="L5:L6"/>
    <mergeCell ref="M5:M6"/>
    <mergeCell ref="N44:N45"/>
  </mergeCells>
  <pageMargins left="0.70866141732283505" right="0.70866141732283505" top="0.74803149606299202" bottom="0.74803149606299202" header="0.31496062992126" footer="0.31496062992126"/>
  <pageSetup paperSize="8"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E5" sqref="E5:F5"/>
    </sheetView>
  </sheetViews>
  <sheetFormatPr defaultColWidth="8.85546875"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3</v>
      </c>
      <c r="C2" s="5" t="s">
        <v>60</v>
      </c>
      <c r="D2" s="6" t="s">
        <v>59</v>
      </c>
      <c r="E2" s="6" t="s">
        <v>62</v>
      </c>
      <c r="F2" s="6" t="s">
        <v>61</v>
      </c>
    </row>
    <row r="3" spans="2:6" ht="18.75" x14ac:dyDescent="0.25">
      <c r="B3" s="3" t="s">
        <v>44</v>
      </c>
      <c r="C3" s="3"/>
      <c r="D3" s="4"/>
      <c r="E3" s="11"/>
      <c r="F3" s="11"/>
    </row>
    <row r="4" spans="2:6" ht="18.75" x14ac:dyDescent="0.25">
      <c r="B4" s="3" t="s">
        <v>45</v>
      </c>
      <c r="C4" s="3"/>
      <c r="D4" s="4"/>
      <c r="E4" s="11"/>
      <c r="F4" s="11"/>
    </row>
    <row r="5" spans="2:6" ht="18.75" x14ac:dyDescent="0.25">
      <c r="B5" s="3" t="s">
        <v>19</v>
      </c>
      <c r="C5" s="3"/>
      <c r="D5" s="4"/>
      <c r="E5" s="11"/>
      <c r="F5" s="11"/>
    </row>
    <row r="6" spans="2:6" ht="18.75" x14ac:dyDescent="0.25">
      <c r="B6" s="3" t="s">
        <v>46</v>
      </c>
      <c r="C6" s="3"/>
      <c r="D6" s="4"/>
      <c r="E6" s="11"/>
      <c r="F6" s="11"/>
    </row>
    <row r="7" spans="2:6" ht="18.75" x14ac:dyDescent="0.25">
      <c r="B7" s="3" t="s">
        <v>47</v>
      </c>
      <c r="C7" s="12"/>
      <c r="D7" s="13"/>
      <c r="E7" s="14"/>
      <c r="F7" s="14"/>
    </row>
    <row r="8" spans="2:6" ht="18.75" x14ac:dyDescent="0.25">
      <c r="B8" s="3" t="s">
        <v>48</v>
      </c>
      <c r="C8" s="3"/>
      <c r="D8" s="4"/>
      <c r="E8" s="11"/>
      <c r="F8" s="11"/>
    </row>
    <row r="9" spans="2:6" ht="18.75" x14ac:dyDescent="0.25">
      <c r="B9" s="3" t="s">
        <v>49</v>
      </c>
      <c r="C9" s="3"/>
      <c r="D9" s="4"/>
      <c r="E9" s="11"/>
      <c r="F9" s="11"/>
    </row>
    <row r="10" spans="2:6" ht="18.75" x14ac:dyDescent="0.25">
      <c r="B10" s="3" t="s">
        <v>50</v>
      </c>
      <c r="C10" s="3"/>
      <c r="D10" s="4"/>
      <c r="E10" s="11"/>
      <c r="F10" s="11"/>
    </row>
    <row r="11" spans="2:6" ht="18.75" x14ac:dyDescent="0.25">
      <c r="B11" s="7" t="s">
        <v>33</v>
      </c>
      <c r="C11" s="7">
        <f>SUM(C3:C10)</f>
        <v>0</v>
      </c>
      <c r="D11" s="7">
        <f t="shared" ref="D11:F11" si="0">SUM(D3:D10)</f>
        <v>0</v>
      </c>
      <c r="E11" s="7">
        <f t="shared" si="0"/>
        <v>0</v>
      </c>
      <c r="F11" s="7">
        <f t="shared" si="0"/>
        <v>0</v>
      </c>
    </row>
    <row r="12" spans="2:6" ht="18.75" x14ac:dyDescent="0.25">
      <c r="B12" s="3" t="s">
        <v>51</v>
      </c>
      <c r="C12" s="3"/>
      <c r="D12" s="4"/>
      <c r="E12" s="9"/>
      <c r="F12" s="9"/>
    </row>
    <row r="13" spans="2:6" ht="18.75" x14ac:dyDescent="0.25">
      <c r="B13" s="3" t="s">
        <v>52</v>
      </c>
      <c r="C13" s="3"/>
      <c r="D13" s="4"/>
      <c r="E13" s="9"/>
      <c r="F13" s="9"/>
    </row>
    <row r="14" spans="2:6" ht="18.75" x14ac:dyDescent="0.25">
      <c r="B14" s="3" t="s">
        <v>57</v>
      </c>
      <c r="C14" s="3"/>
      <c r="D14" s="4"/>
      <c r="E14" s="9"/>
      <c r="F14" s="9"/>
    </row>
    <row r="15" spans="2:6" ht="18.75" x14ac:dyDescent="0.25">
      <c r="B15" s="3" t="s">
        <v>53</v>
      </c>
      <c r="C15" s="3"/>
      <c r="D15" s="4"/>
      <c r="E15" s="9"/>
      <c r="F15" s="9"/>
    </row>
    <row r="16" spans="2:6" ht="18.75" x14ac:dyDescent="0.25">
      <c r="B16" s="3" t="s">
        <v>54</v>
      </c>
      <c r="C16" s="3"/>
      <c r="D16" s="4"/>
      <c r="E16" s="9"/>
      <c r="F16" s="9"/>
    </row>
    <row r="17" spans="2:6" ht="18.75" x14ac:dyDescent="0.25">
      <c r="B17" s="3" t="s">
        <v>41</v>
      </c>
      <c r="C17" s="3"/>
      <c r="D17" s="4"/>
      <c r="E17" s="9"/>
      <c r="F17" s="9"/>
    </row>
    <row r="18" spans="2:6" ht="18.75" x14ac:dyDescent="0.25">
      <c r="B18" s="3" t="s">
        <v>55</v>
      </c>
      <c r="C18" s="3"/>
      <c r="D18" s="4"/>
      <c r="E18" s="9"/>
      <c r="F18" s="9"/>
    </row>
    <row r="19" spans="2:6" ht="18.75" x14ac:dyDescent="0.25">
      <c r="B19" s="3" t="s">
        <v>56</v>
      </c>
      <c r="C19" s="3"/>
      <c r="D19" s="4"/>
      <c r="E19" s="9"/>
      <c r="F19" s="9"/>
    </row>
    <row r="20" spans="2:6" ht="18.75" x14ac:dyDescent="0.25">
      <c r="B20" s="7" t="s">
        <v>58</v>
      </c>
      <c r="C20" s="10">
        <f t="shared" ref="C20:D20" si="1">SUM(C12:C19)</f>
        <v>0</v>
      </c>
      <c r="D20" s="10">
        <f t="shared" si="1"/>
        <v>0</v>
      </c>
      <c r="E20" s="10">
        <f>SUM(E12:E19)</f>
        <v>0</v>
      </c>
      <c r="F20" s="10">
        <f>SUM(F12:F19)</f>
        <v>0</v>
      </c>
    </row>
    <row r="21" spans="2:6" ht="18.75" x14ac:dyDescent="0.25">
      <c r="B21" s="8" t="s">
        <v>18</v>
      </c>
      <c r="C21" s="15">
        <f>C11+C20</f>
        <v>0</v>
      </c>
      <c r="D21" s="15">
        <f t="shared" ref="D21:F21" si="2">D11+D20</f>
        <v>0</v>
      </c>
      <c r="E21" s="15">
        <f t="shared" si="2"/>
        <v>0</v>
      </c>
      <c r="F21" s="15">
        <f t="shared" si="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9"/>
  <sheetViews>
    <sheetView topLeftCell="A6" workbookViewId="0">
      <selection activeCell="I13" sqref="I13"/>
    </sheetView>
  </sheetViews>
  <sheetFormatPr defaultColWidth="8.85546875"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42578125" customWidth="1"/>
    <col min="10" max="21" width="16.28515625" bestFit="1" customWidth="1"/>
    <col min="22" max="22" width="11.28515625" bestFit="1" customWidth="1"/>
  </cols>
  <sheetData>
    <row r="3" spans="1:3" x14ac:dyDescent="0.25">
      <c r="A3" s="1" t="s">
        <v>66</v>
      </c>
      <c r="B3" t="s">
        <v>68</v>
      </c>
      <c r="C3" t="s">
        <v>69</v>
      </c>
    </row>
    <row r="4" spans="1:3" x14ac:dyDescent="0.25">
      <c r="A4" s="2" t="s">
        <v>56</v>
      </c>
      <c r="B4">
        <v>5</v>
      </c>
      <c r="C4">
        <v>5</v>
      </c>
    </row>
    <row r="5" spans="1:3" x14ac:dyDescent="0.25">
      <c r="A5" s="2" t="s">
        <v>57</v>
      </c>
      <c r="B5">
        <v>20</v>
      </c>
      <c r="C5">
        <v>20</v>
      </c>
    </row>
    <row r="6" spans="1:3" x14ac:dyDescent="0.25">
      <c r="A6" s="2" t="s">
        <v>41</v>
      </c>
      <c r="B6">
        <v>16</v>
      </c>
      <c r="C6">
        <v>16</v>
      </c>
    </row>
    <row r="7" spans="1:3" x14ac:dyDescent="0.25">
      <c r="A7" s="2" t="s">
        <v>53</v>
      </c>
      <c r="B7">
        <v>59</v>
      </c>
      <c r="C7">
        <v>32</v>
      </c>
    </row>
    <row r="8" spans="1:3" x14ac:dyDescent="0.25">
      <c r="A8" s="2" t="s">
        <v>54</v>
      </c>
      <c r="B8">
        <v>28</v>
      </c>
      <c r="C8">
        <v>12</v>
      </c>
    </row>
    <row r="9" spans="1:3" x14ac:dyDescent="0.25">
      <c r="A9" s="2" t="s">
        <v>50</v>
      </c>
      <c r="B9">
        <v>28</v>
      </c>
      <c r="C9">
        <v>22</v>
      </c>
    </row>
    <row r="10" spans="1:3" x14ac:dyDescent="0.25">
      <c r="A10" s="2" t="s">
        <v>49</v>
      </c>
      <c r="B10">
        <v>35</v>
      </c>
      <c r="C10">
        <v>31</v>
      </c>
    </row>
    <row r="11" spans="1:3" x14ac:dyDescent="0.25">
      <c r="A11" s="2" t="s">
        <v>44</v>
      </c>
      <c r="B11">
        <v>40</v>
      </c>
      <c r="C11">
        <v>17</v>
      </c>
    </row>
    <row r="12" spans="1:3" x14ac:dyDescent="0.25">
      <c r="A12" s="2" t="s">
        <v>48</v>
      </c>
      <c r="B12">
        <v>45</v>
      </c>
      <c r="C12">
        <v>45</v>
      </c>
    </row>
    <row r="13" spans="1:3" x14ac:dyDescent="0.25">
      <c r="A13" s="2" t="s">
        <v>19</v>
      </c>
      <c r="B13">
        <v>25</v>
      </c>
      <c r="C13">
        <v>24</v>
      </c>
    </row>
    <row r="14" spans="1:3" x14ac:dyDescent="0.25">
      <c r="A14" s="2" t="s">
        <v>45</v>
      </c>
      <c r="B14">
        <v>57</v>
      </c>
      <c r="C14">
        <v>53</v>
      </c>
    </row>
    <row r="15" spans="1:3" x14ac:dyDescent="0.25">
      <c r="A15" s="2" t="s">
        <v>46</v>
      </c>
      <c r="B15">
        <v>29</v>
      </c>
      <c r="C15">
        <v>26</v>
      </c>
    </row>
    <row r="16" spans="1:3" x14ac:dyDescent="0.25">
      <c r="A16" s="2" t="s">
        <v>52</v>
      </c>
      <c r="B16">
        <v>97</v>
      </c>
      <c r="C16">
        <v>63</v>
      </c>
    </row>
    <row r="17" spans="1:8" x14ac:dyDescent="0.25">
      <c r="A17" s="2" t="s">
        <v>55</v>
      </c>
      <c r="B17">
        <v>15</v>
      </c>
      <c r="C17">
        <v>15</v>
      </c>
    </row>
    <row r="18" spans="1:8" x14ac:dyDescent="0.25">
      <c r="A18" s="2" t="s">
        <v>47</v>
      </c>
    </row>
    <row r="19" spans="1:8" x14ac:dyDescent="0.25">
      <c r="A19" s="2" t="s">
        <v>51</v>
      </c>
      <c r="B19">
        <v>94</v>
      </c>
      <c r="C19">
        <v>94</v>
      </c>
    </row>
    <row r="20" spans="1:8" x14ac:dyDescent="0.25">
      <c r="A20" s="2" t="s">
        <v>67</v>
      </c>
      <c r="B20">
        <v>593</v>
      </c>
      <c r="C20">
        <v>475</v>
      </c>
    </row>
    <row r="22" spans="1:8" x14ac:dyDescent="0.25">
      <c r="F22" s="1" t="s">
        <v>66</v>
      </c>
      <c r="G22" t="s">
        <v>72</v>
      </c>
      <c r="H22" t="s">
        <v>73</v>
      </c>
    </row>
    <row r="23" spans="1:8" x14ac:dyDescent="0.25">
      <c r="F23" s="2" t="s">
        <v>56</v>
      </c>
      <c r="G23" s="16">
        <v>959.43086400000004</v>
      </c>
      <c r="H23" s="16">
        <v>457.48787299999998</v>
      </c>
    </row>
    <row r="24" spans="1:8" x14ac:dyDescent="0.25">
      <c r="F24" s="2" t="s">
        <v>57</v>
      </c>
      <c r="G24" s="16">
        <v>1953.4533220000001</v>
      </c>
      <c r="H24" s="16">
        <v>1464.0072379999999</v>
      </c>
    </row>
    <row r="25" spans="1:8" x14ac:dyDescent="0.25">
      <c r="F25" s="2" t="s">
        <v>41</v>
      </c>
      <c r="G25" s="16">
        <v>5254.2033190000002</v>
      </c>
      <c r="H25" s="16">
        <v>4044.0736459999998</v>
      </c>
    </row>
    <row r="26" spans="1:8" x14ac:dyDescent="0.25">
      <c r="F26" s="2" t="s">
        <v>53</v>
      </c>
      <c r="G26" s="16">
        <v>1913.53927862975</v>
      </c>
      <c r="H26" s="16">
        <v>1559.902728</v>
      </c>
    </row>
    <row r="27" spans="1:8" x14ac:dyDescent="0.25">
      <c r="F27" s="2" t="s">
        <v>54</v>
      </c>
      <c r="G27" s="16">
        <v>1128.1608819999999</v>
      </c>
      <c r="H27" s="16">
        <v>880.83</v>
      </c>
    </row>
    <row r="28" spans="1:8" x14ac:dyDescent="0.25">
      <c r="F28" s="2" t="s">
        <v>50</v>
      </c>
      <c r="G28" s="16">
        <v>1298.1652005000001</v>
      </c>
      <c r="H28" s="16">
        <v>519.26607960000001</v>
      </c>
    </row>
    <row r="29" spans="1:8" x14ac:dyDescent="0.25">
      <c r="F29" s="2" t="s">
        <v>49</v>
      </c>
      <c r="G29" s="16">
        <v>1245.36919464882</v>
      </c>
      <c r="H29" s="16">
        <v>1033.840453</v>
      </c>
    </row>
    <row r="30" spans="1:8" x14ac:dyDescent="0.25">
      <c r="F30" s="2" t="s">
        <v>44</v>
      </c>
      <c r="G30" s="16">
        <v>958.8</v>
      </c>
      <c r="H30" s="16">
        <v>797.14</v>
      </c>
    </row>
    <row r="31" spans="1:8" x14ac:dyDescent="0.25">
      <c r="F31" s="2" t="s">
        <v>48</v>
      </c>
      <c r="G31" s="16">
        <v>1312.4111618499999</v>
      </c>
      <c r="H31" s="16">
        <v>1092.579518</v>
      </c>
    </row>
    <row r="32" spans="1:8" x14ac:dyDescent="0.25">
      <c r="F32" s="2" t="s">
        <v>19</v>
      </c>
      <c r="G32" s="16">
        <v>1292.5776103399999</v>
      </c>
      <c r="H32" s="16">
        <v>1070.5328149239999</v>
      </c>
    </row>
    <row r="33" spans="6:8" x14ac:dyDescent="0.25">
      <c r="F33" s="2" t="s">
        <v>45</v>
      </c>
      <c r="G33" s="16">
        <v>1273.0753087058799</v>
      </c>
      <c r="H33" s="16">
        <v>1055.4144510000001</v>
      </c>
    </row>
    <row r="34" spans="6:8" x14ac:dyDescent="0.25">
      <c r="F34" s="2" t="s">
        <v>46</v>
      </c>
      <c r="G34" s="16">
        <v>1093.3688629999999</v>
      </c>
      <c r="H34" s="16">
        <v>910.62470499999995</v>
      </c>
    </row>
    <row r="35" spans="6:8" x14ac:dyDescent="0.25">
      <c r="F35" s="2" t="s">
        <v>52</v>
      </c>
      <c r="G35" s="16">
        <v>5470.8015566496697</v>
      </c>
      <c r="H35" s="16">
        <v>1955.51239259</v>
      </c>
    </row>
    <row r="36" spans="6:8" x14ac:dyDescent="0.25">
      <c r="F36" s="2" t="s">
        <v>55</v>
      </c>
      <c r="G36" s="16">
        <v>9626.2365348799995</v>
      </c>
      <c r="H36" s="16">
        <v>4650.5153259999997</v>
      </c>
    </row>
    <row r="37" spans="6:8" x14ac:dyDescent="0.25">
      <c r="F37" s="2" t="s">
        <v>47</v>
      </c>
      <c r="G37" s="16"/>
      <c r="H37" s="16"/>
    </row>
    <row r="38" spans="6:8" x14ac:dyDescent="0.25">
      <c r="F38" s="2" t="s">
        <v>51</v>
      </c>
      <c r="G38" s="16">
        <v>2530.738057</v>
      </c>
      <c r="H38" s="16">
        <v>2139.7155298100001</v>
      </c>
    </row>
    <row r="39" spans="6:8" x14ac:dyDescent="0.25">
      <c r="F39" s="2" t="s">
        <v>67</v>
      </c>
      <c r="G39" s="16">
        <v>37310.331153204119</v>
      </c>
      <c r="H39" s="16">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8" sqref="B18:E20"/>
    </sheetView>
  </sheetViews>
  <sheetFormatPr defaultColWidth="8.85546875" defaultRowHeight="15" x14ac:dyDescent="0.25"/>
  <cols>
    <col min="1" max="1" width="20.140625" customWidth="1"/>
    <col min="2" max="2" width="19.42578125" customWidth="1"/>
    <col min="3" max="3" width="22.85546875" customWidth="1"/>
    <col min="4" max="4" width="32.7109375" customWidth="1"/>
    <col min="5" max="5" width="32.140625" customWidth="1"/>
  </cols>
  <sheetData>
    <row r="1" spans="1:5" ht="56.25" x14ac:dyDescent="0.25">
      <c r="A1" s="5" t="s">
        <v>3</v>
      </c>
      <c r="B1" s="5" t="s">
        <v>60</v>
      </c>
      <c r="C1" s="6" t="s">
        <v>59</v>
      </c>
      <c r="D1" s="6" t="s">
        <v>71</v>
      </c>
      <c r="E1" s="6" t="s">
        <v>70</v>
      </c>
    </row>
    <row r="2" spans="1:5" ht="18.75" x14ac:dyDescent="0.25">
      <c r="A2" s="3" t="s">
        <v>44</v>
      </c>
      <c r="B2" s="3">
        <v>40</v>
      </c>
      <c r="C2" s="4">
        <v>17</v>
      </c>
      <c r="D2" s="11">
        <f>958800000/1000000</f>
        <v>958.8</v>
      </c>
      <c r="E2" s="11">
        <f>797140000/1000000</f>
        <v>797.14</v>
      </c>
    </row>
    <row r="3" spans="1:5" ht="18.75" x14ac:dyDescent="0.25">
      <c r="A3" s="3" t="s">
        <v>45</v>
      </c>
      <c r="B3" s="3">
        <v>57</v>
      </c>
      <c r="C3" s="4">
        <v>53</v>
      </c>
      <c r="D3" s="11">
        <f>1273075308.70588/1000000</f>
        <v>1273.0753087058799</v>
      </c>
      <c r="E3" s="11">
        <f>1055414451/1000000</f>
        <v>1055.4144510000001</v>
      </c>
    </row>
    <row r="4" spans="1:5" ht="18.75" x14ac:dyDescent="0.25">
      <c r="A4" s="3" t="s">
        <v>19</v>
      </c>
      <c r="B4" s="3">
        <v>25</v>
      </c>
      <c r="C4" s="4">
        <v>24</v>
      </c>
      <c r="D4" s="11">
        <f>1292577610.34/1000000</f>
        <v>1292.5776103399999</v>
      </c>
      <c r="E4" s="11">
        <f>1070532814.924/1000000</f>
        <v>1070.5328149239999</v>
      </c>
    </row>
    <row r="5" spans="1:5" ht="18.75" x14ac:dyDescent="0.25">
      <c r="A5" s="3" t="s">
        <v>46</v>
      </c>
      <c r="B5" s="3">
        <v>29</v>
      </c>
      <c r="C5" s="4">
        <v>26</v>
      </c>
      <c r="D5" s="11">
        <f>1093368863/1000000</f>
        <v>1093.3688629999999</v>
      </c>
      <c r="E5" s="11">
        <f>910624705/1000000</f>
        <v>910.62470499999995</v>
      </c>
    </row>
    <row r="6" spans="1:5" ht="18.75" x14ac:dyDescent="0.25">
      <c r="A6" s="3" t="s">
        <v>47</v>
      </c>
      <c r="B6" s="12"/>
      <c r="C6" s="13"/>
      <c r="D6" s="14"/>
      <c r="E6" s="14"/>
    </row>
    <row r="7" spans="1:5" ht="18.75" x14ac:dyDescent="0.25">
      <c r="A7" s="3" t="s">
        <v>48</v>
      </c>
      <c r="B7" s="3">
        <v>45</v>
      </c>
      <c r="C7" s="4">
        <v>45</v>
      </c>
      <c r="D7" s="11">
        <f>1312411161.85/1000000</f>
        <v>1312.4111618499999</v>
      </c>
      <c r="E7" s="11">
        <f>1092579518/1000000</f>
        <v>1092.579518</v>
      </c>
    </row>
    <row r="8" spans="1:5" ht="18.75" x14ac:dyDescent="0.25">
      <c r="A8" s="3" t="s">
        <v>49</v>
      </c>
      <c r="B8" s="3">
        <v>35</v>
      </c>
      <c r="C8" s="4">
        <v>31</v>
      </c>
      <c r="D8" s="11">
        <f>1245369194.64882/1000000</f>
        <v>1245.36919464882</v>
      </c>
      <c r="E8" s="11">
        <f>1033840453/1000000</f>
        <v>1033.840453</v>
      </c>
    </row>
    <row r="9" spans="1:5" ht="18.75" x14ac:dyDescent="0.25">
      <c r="A9" s="3" t="s">
        <v>50</v>
      </c>
      <c r="B9" s="3">
        <v>28</v>
      </c>
      <c r="C9" s="4">
        <v>22</v>
      </c>
      <c r="D9" s="11">
        <f>1298165200.5/1000000</f>
        <v>1298.1652005000001</v>
      </c>
      <c r="E9" s="11">
        <f>519266079.6/1000000</f>
        <v>519.26607960000001</v>
      </c>
    </row>
    <row r="10" spans="1:5" ht="18.75" x14ac:dyDescent="0.25">
      <c r="A10" s="3" t="s">
        <v>51</v>
      </c>
      <c r="B10" s="3">
        <v>94</v>
      </c>
      <c r="C10" s="4">
        <v>94</v>
      </c>
      <c r="D10" s="11">
        <f>2530738057/1000000</f>
        <v>2530.738057</v>
      </c>
      <c r="E10" s="11">
        <f>2139715529.81/1000000</f>
        <v>2139.7155298100001</v>
      </c>
    </row>
    <row r="11" spans="1:5" ht="18.75" x14ac:dyDescent="0.25">
      <c r="A11" s="3" t="s">
        <v>52</v>
      </c>
      <c r="B11" s="3">
        <v>97</v>
      </c>
      <c r="C11" s="4">
        <v>63</v>
      </c>
      <c r="D11" s="11">
        <f>5470801556.64967/1000000</f>
        <v>5470.8015566496697</v>
      </c>
      <c r="E11" s="11">
        <f>1955512392.59/1000000</f>
        <v>1955.51239259</v>
      </c>
    </row>
    <row r="12" spans="1:5" ht="18.75" x14ac:dyDescent="0.25">
      <c r="A12" s="3" t="s">
        <v>57</v>
      </c>
      <c r="B12" s="3">
        <v>20</v>
      </c>
      <c r="C12" s="4">
        <v>20</v>
      </c>
      <c r="D12" s="11">
        <f>1953453322/1000000</f>
        <v>1953.4533220000001</v>
      </c>
      <c r="E12" s="11">
        <f>1464007238/1000000</f>
        <v>1464.0072379999999</v>
      </c>
    </row>
    <row r="13" spans="1:5" ht="18.75" x14ac:dyDescent="0.25">
      <c r="A13" s="3" t="s">
        <v>53</v>
      </c>
      <c r="B13" s="3">
        <v>59</v>
      </c>
      <c r="C13" s="4">
        <v>32</v>
      </c>
      <c r="D13" s="11">
        <f>1913539278.62975/1000000</f>
        <v>1913.53927862975</v>
      </c>
      <c r="E13" s="11">
        <f>1559902728/1000000</f>
        <v>1559.902728</v>
      </c>
    </row>
    <row r="14" spans="1:5" ht="18.75" x14ac:dyDescent="0.25">
      <c r="A14" s="3" t="s">
        <v>54</v>
      </c>
      <c r="B14" s="3">
        <v>28</v>
      </c>
      <c r="C14" s="4">
        <v>12</v>
      </c>
      <c r="D14" s="11">
        <f>1128160882/1000000</f>
        <v>1128.1608819999999</v>
      </c>
      <c r="E14" s="11">
        <f>880830000/1000000</f>
        <v>880.83</v>
      </c>
    </row>
    <row r="15" spans="1:5" ht="18.75" x14ac:dyDescent="0.25">
      <c r="A15" s="3" t="s">
        <v>41</v>
      </c>
      <c r="B15" s="3">
        <v>16</v>
      </c>
      <c r="C15" s="4">
        <v>16</v>
      </c>
      <c r="D15" s="11">
        <f>5254203319/1000000</f>
        <v>5254.2033190000002</v>
      </c>
      <c r="E15" s="11">
        <f>4044073646/1000000</f>
        <v>4044.0736459999998</v>
      </c>
    </row>
    <row r="16" spans="1:5" ht="18.75" x14ac:dyDescent="0.25">
      <c r="A16" s="3" t="s">
        <v>55</v>
      </c>
      <c r="B16" s="3">
        <v>15</v>
      </c>
      <c r="C16" s="4">
        <v>15</v>
      </c>
      <c r="D16" s="11">
        <f>9626236534.88/1000000</f>
        <v>9626.2365348799995</v>
      </c>
      <c r="E16" s="11">
        <f>4650515326/1000000</f>
        <v>4650.5153259999997</v>
      </c>
    </row>
    <row r="17" spans="1:5" ht="18.75" x14ac:dyDescent="0.25">
      <c r="A17" s="3" t="s">
        <v>56</v>
      </c>
      <c r="B17" s="3">
        <v>5</v>
      </c>
      <c r="C17" s="4">
        <v>5</v>
      </c>
      <c r="D17" s="11">
        <f>959430864/1000000</f>
        <v>959.43086400000004</v>
      </c>
      <c r="E17" s="11">
        <f>457487873/1000000</f>
        <v>457.48787299999998</v>
      </c>
    </row>
    <row r="18" spans="1:5" ht="18.75" x14ac:dyDescent="0.25">
      <c r="A18" s="8" t="s">
        <v>18</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vt:i4>
      </vt:variant>
    </vt:vector>
  </HeadingPairs>
  <TitlesOfParts>
    <vt:vector size="5" baseType="lpstr">
      <vt:lpstr>Apeluri PC trim IV 2023</vt:lpstr>
      <vt:lpstr>Centralizator 2023</vt:lpstr>
      <vt:lpstr>Sheet1Pivot chart 0</vt:lpstr>
      <vt:lpstr>Sheet9</vt:lpstr>
      <vt:lpstr>'Apeluri PC trim IV 2023'!Imprimare_titluri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carmen.vilcea</cp:lastModifiedBy>
  <cp:lastPrinted>2023-11-23T08:59:51Z</cp:lastPrinted>
  <dcterms:created xsi:type="dcterms:W3CDTF">2022-11-16T11:13:12Z</dcterms:created>
  <dcterms:modified xsi:type="dcterms:W3CDTF">2023-11-24T11:54:08Z</dcterms:modified>
</cp:coreProperties>
</file>